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1595"/>
  </bookViews>
  <sheets>
    <sheet name="Зміни у 2018" sheetId="2" r:id="rId1"/>
    <sheet name="Лист1" sheetId="1" r:id="rId2"/>
  </sheets>
  <definedNames>
    <definedName name="_xlnm.Print_Titles" localSheetId="0">'Зміни у 2018'!$12:$15</definedName>
    <definedName name="_xlnm.Print_Area" localSheetId="0">'Зміни у 2018'!$A$1:$M$136</definedName>
  </definedNames>
  <calcPr calcId="152511"/>
</workbook>
</file>

<file path=xl/calcChain.xml><?xml version="1.0" encoding="utf-8"?>
<calcChain xmlns="http://schemas.openxmlformats.org/spreadsheetml/2006/main">
  <c r="L130" i="2" l="1"/>
  <c r="J130" i="2"/>
  <c r="I130" i="2"/>
  <c r="H130" i="2"/>
  <c r="K129" i="2"/>
  <c r="G129" i="2"/>
  <c r="G128" i="2"/>
  <c r="K127" i="2"/>
  <c r="G127" i="2" s="1"/>
  <c r="K126" i="2"/>
  <c r="G126" i="2" s="1"/>
  <c r="K125" i="2"/>
  <c r="G125" i="2" s="1"/>
  <c r="K124" i="2"/>
  <c r="K130" i="2" s="1"/>
  <c r="G130" i="2" s="1"/>
  <c r="G124" i="2"/>
  <c r="L121" i="2"/>
  <c r="J121" i="2"/>
  <c r="I121" i="2"/>
  <c r="H121" i="2"/>
  <c r="K120" i="2"/>
  <c r="G120" i="2"/>
  <c r="G119" i="2"/>
  <c r="K118" i="2"/>
  <c r="G118" i="2" s="1"/>
  <c r="G121" i="2" s="1"/>
  <c r="L115" i="2"/>
  <c r="J115" i="2"/>
  <c r="I115" i="2"/>
  <c r="H115" i="2"/>
  <c r="G115" i="2" s="1"/>
  <c r="K114" i="2"/>
  <c r="G114" i="2" s="1"/>
  <c r="K113" i="2"/>
  <c r="G113" i="2" s="1"/>
  <c r="K112" i="2"/>
  <c r="K115" i="2" s="1"/>
  <c r="L111" i="2"/>
  <c r="J111" i="2"/>
  <c r="I111" i="2"/>
  <c r="G111" i="2" s="1"/>
  <c r="H111" i="2"/>
  <c r="K110" i="2"/>
  <c r="G110" i="2" s="1"/>
  <c r="K109" i="2"/>
  <c r="K111" i="2" s="1"/>
  <c r="L108" i="2"/>
  <c r="L116" i="2" s="1"/>
  <c r="J108" i="2"/>
  <c r="J116" i="2" s="1"/>
  <c r="I108" i="2"/>
  <c r="I116" i="2" s="1"/>
  <c r="H108" i="2"/>
  <c r="H116" i="2" s="1"/>
  <c r="K107" i="2"/>
  <c r="K108" i="2"/>
  <c r="K116" i="2" s="1"/>
  <c r="L89" i="2"/>
  <c r="J89" i="2"/>
  <c r="I89" i="2"/>
  <c r="H89" i="2"/>
  <c r="G88" i="2"/>
  <c r="G87" i="2"/>
  <c r="G86" i="2"/>
  <c r="K85" i="2"/>
  <c r="K89" i="2"/>
  <c r="G85" i="2"/>
  <c r="L84" i="2"/>
  <c r="J84" i="2"/>
  <c r="I84" i="2"/>
  <c r="H84" i="2"/>
  <c r="K82" i="2"/>
  <c r="K84" i="2" s="1"/>
  <c r="L81" i="2"/>
  <c r="L90" i="2" s="1"/>
  <c r="J81" i="2"/>
  <c r="J90" i="2" s="1"/>
  <c r="I81" i="2"/>
  <c r="I90" i="2"/>
  <c r="H81" i="2"/>
  <c r="K80" i="2"/>
  <c r="G80" i="2"/>
  <c r="K79" i="2"/>
  <c r="K81" i="2" s="1"/>
  <c r="G79" i="2"/>
  <c r="L75" i="2"/>
  <c r="J75" i="2"/>
  <c r="I75" i="2"/>
  <c r="I76" i="2"/>
  <c r="H75" i="2"/>
  <c r="G74" i="2"/>
  <c r="G73" i="2"/>
  <c r="G72" i="2"/>
  <c r="K71" i="2"/>
  <c r="G71" i="2"/>
  <c r="L70" i="2"/>
  <c r="L76" i="2"/>
  <c r="J70" i="2"/>
  <c r="J76" i="2"/>
  <c r="I70" i="2"/>
  <c r="H70" i="2"/>
  <c r="G70" i="2" s="1"/>
  <c r="K69" i="2"/>
  <c r="L66" i="2"/>
  <c r="K66" i="2"/>
  <c r="J66" i="2"/>
  <c r="I66" i="2"/>
  <c r="H66" i="2"/>
  <c r="G66" i="2" s="1"/>
  <c r="G65" i="2"/>
  <c r="G64" i="2"/>
  <c r="G63" i="2"/>
  <c r="L62" i="2"/>
  <c r="L67" i="2" s="1"/>
  <c r="J62" i="2"/>
  <c r="J67" i="2" s="1"/>
  <c r="I62" i="2"/>
  <c r="I67" i="2"/>
  <c r="H62" i="2"/>
  <c r="G61" i="2"/>
  <c r="K60" i="2"/>
  <c r="G60" i="2"/>
  <c r="K48" i="2"/>
  <c r="G48" i="2" s="1"/>
  <c r="L47" i="2"/>
  <c r="L57" i="2" s="1"/>
  <c r="J47" i="2"/>
  <c r="J57" i="2"/>
  <c r="I47" i="2"/>
  <c r="I57" i="2"/>
  <c r="H47" i="2"/>
  <c r="H57" i="2"/>
  <c r="K46" i="2"/>
  <c r="L42" i="2"/>
  <c r="J42" i="2"/>
  <c r="I42" i="2"/>
  <c r="H42" i="2"/>
  <c r="H43" i="2"/>
  <c r="K41" i="2"/>
  <c r="G41" i="2"/>
  <c r="K40" i="2"/>
  <c r="G40" i="2"/>
  <c r="K39" i="2"/>
  <c r="G39" i="2"/>
  <c r="K38" i="2"/>
  <c r="G38" i="2"/>
  <c r="K36" i="2"/>
  <c r="L35" i="2"/>
  <c r="J35" i="2"/>
  <c r="I35" i="2"/>
  <c r="G35" i="2" s="1"/>
  <c r="H35" i="2"/>
  <c r="G34" i="2"/>
  <c r="K33" i="2"/>
  <c r="K35" i="2"/>
  <c r="G33" i="2"/>
  <c r="L32" i="2"/>
  <c r="L43" i="2" s="1"/>
  <c r="J32" i="2"/>
  <c r="J43" i="2" s="1"/>
  <c r="I32" i="2"/>
  <c r="I43" i="2"/>
  <c r="H32" i="2"/>
  <c r="K31" i="2"/>
  <c r="K32" i="2" s="1"/>
  <c r="G31" i="2"/>
  <c r="L27" i="2"/>
  <c r="J27" i="2"/>
  <c r="I27" i="2"/>
  <c r="I28" i="2" s="1"/>
  <c r="H27" i="2"/>
  <c r="G26" i="2"/>
  <c r="K25" i="2"/>
  <c r="G25" i="2"/>
  <c r="K24" i="2"/>
  <c r="G24" i="2" s="1"/>
  <c r="L23" i="2"/>
  <c r="L28" i="2" s="1"/>
  <c r="J23" i="2"/>
  <c r="I23" i="2"/>
  <c r="H23" i="2"/>
  <c r="K22" i="2"/>
  <c r="G22" i="2" s="1"/>
  <c r="K20" i="2"/>
  <c r="G20" i="2" s="1"/>
  <c r="G23" i="2" s="1"/>
  <c r="L19" i="2"/>
  <c r="J19" i="2"/>
  <c r="J28" i="2" s="1"/>
  <c r="J131" i="2" s="1"/>
  <c r="I19" i="2"/>
  <c r="H19" i="2"/>
  <c r="K18" i="2"/>
  <c r="K23" i="2"/>
  <c r="H28" i="2"/>
  <c r="K70" i="2"/>
  <c r="K76" i="2" s="1"/>
  <c r="G76" i="2" s="1"/>
  <c r="G69" i="2"/>
  <c r="G89" i="2"/>
  <c r="K19" i="2"/>
  <c r="G18" i="2"/>
  <c r="G19" i="2"/>
  <c r="K42" i="2"/>
  <c r="G36" i="2"/>
  <c r="G42" i="2"/>
  <c r="K47" i="2"/>
  <c r="G46" i="2"/>
  <c r="G47" i="2" s="1"/>
  <c r="K56" i="2"/>
  <c r="G56" i="2" s="1"/>
  <c r="K62" i="2"/>
  <c r="K67" i="2" s="1"/>
  <c r="H76" i="2"/>
  <c r="K75" i="2"/>
  <c r="G75" i="2"/>
  <c r="G108" i="2"/>
  <c r="H90" i="2"/>
  <c r="G107" i="2"/>
  <c r="G112" i="2"/>
  <c r="G62" i="2"/>
  <c r="K90" i="2" l="1"/>
  <c r="G81" i="2"/>
  <c r="L131" i="2"/>
  <c r="G27" i="2"/>
  <c r="G28" i="2" s="1"/>
  <c r="I131" i="2"/>
  <c r="G32" i="2"/>
  <c r="G43" i="2" s="1"/>
  <c r="K43" i="2"/>
  <c r="G84" i="2"/>
  <c r="G116" i="2"/>
  <c r="K57" i="2"/>
  <c r="G57" i="2" s="1"/>
  <c r="G109" i="2"/>
  <c r="K121" i="2"/>
  <c r="H67" i="2"/>
  <c r="K27" i="2"/>
  <c r="K28" i="2" s="1"/>
  <c r="K131" i="2" s="1"/>
  <c r="G82" i="2"/>
  <c r="G90" i="2" l="1"/>
  <c r="G67" i="2"/>
  <c r="H131" i="2"/>
  <c r="G131" i="2" s="1"/>
</calcChain>
</file>

<file path=xl/sharedStrings.xml><?xml version="1.0" encoding="utf-8"?>
<sst xmlns="http://schemas.openxmlformats.org/spreadsheetml/2006/main" count="255" uniqueCount="122">
  <si>
    <t xml:space="preserve">до Міської програми розвитку культури </t>
  </si>
  <si>
    <t xml:space="preserve">м.Полтава на 2015-2019 роки </t>
  </si>
  <si>
    <t>Міської програми розвитку культури міста Полтава на 2015-2019 роки</t>
  </si>
  <si>
    <t>Назва напряму діяльності (пріоритетні завдання)</t>
  </si>
  <si>
    <t>Перелік заходів Програми</t>
  </si>
  <si>
    <t xml:space="preserve">Термін виконання </t>
  </si>
  <si>
    <t>Виконавці</t>
  </si>
  <si>
    <t>Орієнтовні обсяги фінансування (тис. грн. )</t>
  </si>
  <si>
    <t>Очікуваний результат</t>
  </si>
  <si>
    <t>міський бюджет</t>
  </si>
  <si>
    <t>всього</t>
  </si>
  <si>
    <t>у тому числі за роками</t>
  </si>
  <si>
    <t>Школи естетичного виховання дітей</t>
  </si>
  <si>
    <t xml:space="preserve">Забезпечення естетичного виховання дітей та юнацтва, створення умов для творчого розвитку особистості, підвищення культурного рівня, естетичного виховання, доступності освіти у сфері культури </t>
  </si>
  <si>
    <t>Забезпечення утримання та розвитку (оплата праці працівників, оплата комунальних послуг та енергоносіїв, господарче утримання закладів)</t>
  </si>
  <si>
    <t>2015-2019</t>
  </si>
  <si>
    <t>Управління культури</t>
  </si>
  <si>
    <t>Здійснення заходів щодо збереження, оптимізації мережі шкіл, вдосконалення структури естетичного виховання шляхом відкриття нових відділів та відділень</t>
  </si>
  <si>
    <t>ВСЬОГО:</t>
  </si>
  <si>
    <t>Здійснення заходів щодо розвитку та модернізації матеріально-технічної бази: придбання музичних інструментів та обладнання, комп’ютерної техніки, встановлення музичних комп’ютерних програм тощо</t>
  </si>
  <si>
    <t>Придбання в школи естетичного виховання</t>
  </si>
  <si>
    <t>Забезпечення та модернізація матеріально-технічної бази</t>
  </si>
  <si>
    <t xml:space="preserve">Здійснення навчально-методичного забезпечення діяльності навчальних закладів: </t>
  </si>
  <si>
    <t xml:space="preserve">Придбання підручників, методичної літератури, нотних збірок, документації, тощо </t>
  </si>
  <si>
    <t>Забезпечення навчальних закладів новими навчальними планами, програмами, метод. літературою, нотними збірками, навчальною та атестаційною документацією</t>
  </si>
  <si>
    <t xml:space="preserve">Забезпечення  проведення робіт з реставрації та капітальних ремонтів </t>
  </si>
  <si>
    <t>Ремонтні роботи в школах естетичного виховання</t>
  </si>
  <si>
    <t>Створення належних умов навчання та праці, покращення стану приміщень, забезпечення енергозбереження</t>
  </si>
  <si>
    <t>Забезпечення доступності шкіл для осіб з обмеженими фізичними можливостями</t>
  </si>
  <si>
    <t>Пандуси, кнопки виклику, обладнанні туалетні кімнати – потреба у всіх школах</t>
  </si>
  <si>
    <t>Створення сприятливих умов для здобуття освіти дітям з обмеженими фізичними можливостями</t>
  </si>
  <si>
    <t>Виконання вимог пожежної безпеки та охорони праці</t>
  </si>
  <si>
    <t xml:space="preserve"> Встановлення пожежної сигналізації в ДХШ</t>
  </si>
  <si>
    <t>Приведення технічної документації у відповідність до чинного законодавства</t>
  </si>
  <si>
    <t>РАЗОМ:</t>
  </si>
  <si>
    <t>Полтавський міський Будинок культури</t>
  </si>
  <si>
    <t>Забезпечення,  збереження і популяризація духовних надбань, організація культурного дозвілля та зміцнення культурно-національних традицій, підвищення рівня організації культурного дозвілля населення</t>
  </si>
  <si>
    <t>Забезпечення утримання та розвитку інфраструктури (оплата праці працівників, оплата комунальних послуг та енергоносіїв, господарче утримання закладів)</t>
  </si>
  <si>
    <t>Збереження та повноцінне функціонування закладів клубного типу, підвищення ролі клубних закладів, створення сприятливих умов для задоволення культурних потреб громадян</t>
  </si>
  <si>
    <t xml:space="preserve">Забезпечення відновлення матеріально-технічної бази та технічного переоснащення закладу </t>
  </si>
  <si>
    <t>Придбання обладнання, музичні інструменти,комп’ютерної техніки, оновлення костюмів, взуття, реквізиту</t>
  </si>
  <si>
    <t>Придбання екрану та мультимедійного проектору</t>
  </si>
  <si>
    <t>Забезпечення  проведення робіт з реставрації та капітальних ремонтів</t>
  </si>
  <si>
    <t>Ремонт та утеплення фойє ІІ поверху, заміна вікон</t>
  </si>
  <si>
    <t>Покращення стану приміщень для забезпечення належних умов праці та задоволення культурних потреб мешканців міста</t>
  </si>
  <si>
    <t>Капітальний ремонт покрівлі з розробкою технічної документації</t>
  </si>
  <si>
    <t>Забезпечення доступності для осіб з обмеженими фізичними можливостями</t>
  </si>
  <si>
    <t>Облаштування туалетів</t>
  </si>
  <si>
    <t xml:space="preserve">Створення сприятливих умов доступу осіб з  обмеженими фізичними можливостями </t>
  </si>
  <si>
    <t>Виготовлення технічної документації</t>
  </si>
  <si>
    <t>Оцінка вартості землі</t>
  </si>
  <si>
    <t>Проведення загальноміських заходів</t>
  </si>
  <si>
    <t>Проведення культурно-мистецьких заходів з нагоди державних та знаменних свят.
Організація змістовного дозвілля населення.</t>
  </si>
  <si>
    <t>Комунальне підприємство міський духовий оркестр «Полтава»</t>
  </si>
  <si>
    <t xml:space="preserve">Забезпечення збереження і розвитку професійного музичного колективу </t>
  </si>
  <si>
    <t xml:space="preserve">Надання фінансової підтримки для утримання, збереження та повноцінного функціонування КП </t>
  </si>
  <si>
    <t>Підтримка та розвиток професійного колективу для надання культурних послуг</t>
  </si>
  <si>
    <t>Забезпечення відновлення матеріально-технічної бази та технічного переоснащення закладу: придбання музичних інструментів та обладнання, комп’ютерної техніки, оновлення костюмів</t>
  </si>
  <si>
    <t>Придбання для КП “МДО”</t>
  </si>
  <si>
    <t>Полтавський міський парк культури та відпочинку «Перемога»</t>
  </si>
  <si>
    <t>Забезпечення збереження і розвитку міського парку</t>
  </si>
  <si>
    <t>Надання фінансової підтримки для утримання, збереження та повноцінного функціонування КП</t>
  </si>
  <si>
    <t>Організація культурного, активного відпочинку та розваг, задоволення культурних потреб населення</t>
  </si>
  <si>
    <t>Громадські роботи</t>
  </si>
  <si>
    <t>ремонт приміщення квиткової каси</t>
  </si>
  <si>
    <t>Збільшення кількості відвідувачів парку, розширення аудиторії прихильників активного відпочинку</t>
  </si>
  <si>
    <t>Ремонт амфітеатру "Співочого поля"</t>
  </si>
  <si>
    <t>Ремонт "Колесо огляду"</t>
  </si>
  <si>
    <t>Комунальне підприємство «Палац дозвілля»</t>
  </si>
  <si>
    <t>Забезпечення збереження і розвитку КП</t>
  </si>
  <si>
    <t>Організація культурного дозвілля мешканців міста</t>
  </si>
  <si>
    <t>Проведення ремонтних робіт в КП “Палац дозвілля” (ремонт покрівлі, сходів, кабінетів заміна аварійних трубороводів)</t>
  </si>
  <si>
    <t>Забезпечення та модернізація матеріально-технічної бази,забезпечення належного функціонування</t>
  </si>
  <si>
    <t>Обробка вогнетривким розчином конструкції колосників, підлоги сцени, куліс</t>
  </si>
  <si>
    <t xml:space="preserve">Забезпечення пожежної безпеки </t>
  </si>
  <si>
    <t>Оновлення паспорту водного господарства</t>
  </si>
  <si>
    <t>Акт технічного огляду будівлі (двічі на рік)</t>
  </si>
  <si>
    <t>Музеї міста комунальної сфери управління</t>
  </si>
  <si>
    <t>Забезпечення збереження і популяризації музейних закладів, організація культурного дозвілля населення</t>
  </si>
  <si>
    <t xml:space="preserve">Забезпечення утримання та розвитку (оплата праці працівників, оплата комунальних послуг та енерго-носіїв, господарче утримання закладів) </t>
  </si>
  <si>
    <t>Збільшення туристичної привабливості міста, підвищення іміджу міста</t>
  </si>
  <si>
    <t xml:space="preserve">Здійснення заходів щодо розвитку та модернізації матеріально-технічної бази: </t>
  </si>
  <si>
    <t>Придбання комп’ютерної техніки,кондиціонери, техніка для покосу трави,видання поліграфічної продукції</t>
  </si>
  <si>
    <t>Літературно-меморіальні музеї міста,ДІКЗ «Поле Полтавської битви»капітальні ремонти</t>
  </si>
  <si>
    <t>Покращення стану приміщень для забезпечення належних умов праці та задоволення культурних потреб мешканців міста та туристів, підвищення іміджу міста, збереження пам’яток охорони культурної спадщини</t>
  </si>
  <si>
    <t>ДІКЗ «Поле Полтавської битви» – розчищення від порослі території колишнього військового містечка</t>
  </si>
  <si>
    <t xml:space="preserve">ПХМ (галерея мистецтв) – встановлення підйомника у холі </t>
  </si>
  <si>
    <t>Створення сприятливих умов доступу осіб з  обмеженими фізичними можливостями для задоволення культурних потреб</t>
  </si>
  <si>
    <t>ДІКЗ «Поле Полтавської битви» – встановлення меж та посвідчення права користування заповідника</t>
  </si>
  <si>
    <t>Полтавська міська централізована бібліотечна система</t>
  </si>
  <si>
    <t xml:space="preserve">Забезпечення доступності документів та інформації, створення умов для задоволення духовних потреб, сприяння професійному та освітньому розвитку, комплектування та зберігання бібліотечних фондів, їх облік, контроль за виконанням; удосконалення, підвищення </t>
  </si>
  <si>
    <t>Забезпечення утримання та розвиток інфраструктури бібліотек (оплата праці працівників, оплата комунальних послуг та енергоносіїв, господарче утримання закладів)</t>
  </si>
  <si>
    <t>Забезпечення належного функціонування  бібліотек,  впровадження нових технологій, оптимізація витрат  на їх утримання і розвиток</t>
  </si>
  <si>
    <t>Поповнення бібліотечних фондів</t>
  </si>
  <si>
    <t>Придбання періодичних видань, літератури</t>
  </si>
  <si>
    <t>Вільний та необмежений  доступ до всіх видів носіїв інформації,  Інтернет, залучення широкої  читацької аудиторії</t>
  </si>
  <si>
    <t>Забезпечення відновлення матеріально - технічної бази та технічного переоснащення бібліотек</t>
  </si>
  <si>
    <t>Матеріально-технічне забезпечення та комп'ютерної техніки ЦБС</t>
  </si>
  <si>
    <t>Покращання мат. – технічного стану бібліотек. Перетворення їх на сучасні інформаційні центри з  використанням  новітніх  технологій</t>
  </si>
  <si>
    <t xml:space="preserve"> фібліотеки/філіали</t>
  </si>
  <si>
    <t>Покращання стану приміщень для забезпечення  належних умов  праці та  задоволення читацьких потреб</t>
  </si>
  <si>
    <t>Бібліотеки-філії ЦБС</t>
  </si>
  <si>
    <t xml:space="preserve">Виготовлення технічних паспортів на будівлі </t>
  </si>
  <si>
    <t>Централізована бухгалтерія</t>
  </si>
  <si>
    <t>Здійснення керівництва та контролю за дотриманням вимог законодавства з питань ведення бухгалтерського обліку, забезпечення дотримання бюджетного законодавства, ведення бухгалтерського обліку, фінансово-господарської діяльності, складання бюджетної звітно</t>
  </si>
  <si>
    <t xml:space="preserve">Забезпечення утримання та повноцінного функціонування  </t>
  </si>
  <si>
    <t>Забезпечення  фінансово – бюджетної дисципліни для своєчасного виконання завдань галузі</t>
  </si>
  <si>
    <t>Модернізація матеріально-технічної бази</t>
  </si>
  <si>
    <t>Виконання вимог охорони праці, пожежної безпеки</t>
  </si>
  <si>
    <t>Культурно-мистецькі заходи</t>
  </si>
  <si>
    <t>Проведення загальноміських культурно-масових мистецьких заходів (відповідно до щорічного плану заходів)</t>
  </si>
  <si>
    <t>Проведення культурно-мистецьких заходів з нагоди державних та знаменних свят</t>
  </si>
  <si>
    <t>Забезпечення підтримки та творчого розвитку кращих культурно-мистецьких традицій, проведення творчих заходів, які вже стали традиційними таотримали визнання, втілення нових проектів та забезпечення доступу населення до культурних надбань</t>
  </si>
  <si>
    <t>Проведення фестивалів та конкурсів</t>
  </si>
  <si>
    <t>Організація змістовного дозвілля</t>
  </si>
  <si>
    <t>Підтримка мистецьких творчих проектів, в т.ч. забезпечення участі викладачів, учнів, виконавців та колективів у навчальних та творчих заходах, конкурсах, олімпіадах, фестивалях, виставках тощо</t>
  </si>
  <si>
    <t>Підтримка існуючих аматорських колективів, талановитих митців, виявлення нових самобутніх талантів та заохочення широкого кола бажаючих до аматорського мистецтва, збереження традицій та обрядів, втілення нових творчих ідей</t>
  </si>
  <si>
    <t>Вручення міських премії</t>
  </si>
  <si>
    <t>Висвітлення заходів Програми у засобах масової інформації</t>
  </si>
  <si>
    <t>Разом по Програмі на 2015-2019 роки</t>
  </si>
  <si>
    <t>Міський голова                                                                                    О.Мамай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</si>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</sst>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2" fillId="0" borderId="0" xfId="1" applyFont="1"/>
    <xf numFmtId="0" fontId="3" fillId="0" borderId="0" xfId="1" applyFont="1"/>
    <xf numFmtId="0" fontId="3" fillId="2" borderId="0" xfId="1" applyFont="1" applyFill="1"/>
    <xf numFmtId="0" fontId="4" fillId="0" borderId="0" xfId="1" applyFont="1" applyAlignment="1">
      <alignment horizontal="right"/>
    </xf>
    <xf numFmtId="0" fontId="7" fillId="2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0" fontId="6" fillId="0" borderId="2" xfId="1" applyFont="1" applyBorder="1" applyAlignment="1">
      <alignment vertical="top" wrapText="1"/>
    </xf>
    <xf numFmtId="164" fontId="11" fillId="0" borderId="1" xfId="1" applyNumberFormat="1" applyFont="1" applyBorder="1" applyAlignment="1">
      <alignment horizontal="center" vertical="top" wrapText="1"/>
    </xf>
    <xf numFmtId="164" fontId="11" fillId="2" borderId="1" xfId="1" applyNumberFormat="1" applyFont="1" applyFill="1" applyBorder="1" applyAlignment="1">
      <alignment horizontal="center" vertical="top" wrapText="1"/>
    </xf>
    <xf numFmtId="0" fontId="6" fillId="0" borderId="2" xfId="1" applyFont="1" applyBorder="1" applyAlignment="1">
      <alignment horizontal="left" vertical="top" wrapText="1" indent="2"/>
    </xf>
    <xf numFmtId="0" fontId="6" fillId="0" borderId="3" xfId="1" applyFont="1" applyBorder="1" applyAlignment="1">
      <alignment vertical="top" wrapText="1"/>
    </xf>
    <xf numFmtId="0" fontId="6" fillId="0" borderId="1" xfId="1" applyFont="1" applyBorder="1" applyAlignment="1">
      <alignment horizontal="justify" vertical="top" wrapText="1"/>
    </xf>
    <xf numFmtId="165" fontId="13" fillId="3" borderId="1" xfId="1" applyNumberFormat="1" applyFont="1" applyFill="1" applyBorder="1" applyAlignment="1">
      <alignment horizontal="center" vertical="top" wrapText="1"/>
    </xf>
    <xf numFmtId="165" fontId="14" fillId="3" borderId="2" xfId="1" applyNumberFormat="1" applyFont="1" applyFill="1" applyBorder="1" applyAlignment="1">
      <alignment horizontal="left" vertical="top" wrapText="1" indent="2"/>
    </xf>
    <xf numFmtId="164" fontId="2" fillId="0" borderId="0" xfId="1" applyNumberFormat="1" applyFont="1"/>
    <xf numFmtId="0" fontId="6" fillId="0" borderId="4" xfId="1" applyFont="1" applyBorder="1" applyAlignment="1">
      <alignment vertical="top" wrapText="1"/>
    </xf>
    <xf numFmtId="0" fontId="6" fillId="0" borderId="4" xfId="1" applyFont="1" applyBorder="1" applyAlignment="1">
      <alignment horizontal="justify" wrapText="1"/>
    </xf>
    <xf numFmtId="0" fontId="3" fillId="0" borderId="4" xfId="1" applyFont="1" applyBorder="1" applyAlignment="1">
      <alignment horizontal="center" vertical="top" wrapText="1"/>
    </xf>
    <xf numFmtId="164" fontId="11" fillId="0" borderId="4" xfId="1" applyNumberFormat="1" applyFont="1" applyBorder="1" applyAlignment="1">
      <alignment horizontal="center" vertical="top" wrapText="1"/>
    </xf>
    <xf numFmtId="164" fontId="11" fillId="2" borderId="4" xfId="1" applyNumberFormat="1" applyFont="1" applyFill="1" applyBorder="1" applyAlignment="1">
      <alignment horizontal="center" vertical="top" wrapText="1"/>
    </xf>
    <xf numFmtId="0" fontId="6" fillId="0" borderId="4" xfId="1" applyFont="1" applyBorder="1" applyAlignment="1">
      <alignment horizontal="left" vertical="top" wrapText="1" indent="2"/>
    </xf>
    <xf numFmtId="0" fontId="6" fillId="0" borderId="3" xfId="1" applyFont="1" applyBorder="1" applyAlignment="1">
      <alignment horizontal="left" vertical="top" wrapText="1" indent="2"/>
    </xf>
    <xf numFmtId="165" fontId="6" fillId="3" borderId="2" xfId="1" applyNumberFormat="1" applyFont="1" applyFill="1" applyBorder="1" applyAlignment="1">
      <alignment horizontal="left" vertical="top" wrapText="1" indent="2"/>
    </xf>
    <xf numFmtId="0" fontId="6" fillId="0" borderId="5" xfId="1" applyFont="1" applyBorder="1" applyAlignment="1">
      <alignment vertical="top" wrapText="1"/>
    </xf>
    <xf numFmtId="0" fontId="6" fillId="0" borderId="6" xfId="1" applyFont="1" applyBorder="1" applyAlignment="1">
      <alignment vertical="top" wrapText="1"/>
    </xf>
    <xf numFmtId="0" fontId="6" fillId="3" borderId="2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vertical="top" wrapText="1"/>
    </xf>
    <xf numFmtId="0" fontId="3" fillId="0" borderId="7" xfId="1" applyFont="1" applyBorder="1" applyAlignment="1">
      <alignment horizontal="center" vertical="top" wrapText="1"/>
    </xf>
    <xf numFmtId="164" fontId="3" fillId="0" borderId="7" xfId="1" applyNumberFormat="1" applyFont="1" applyBorder="1" applyAlignment="1">
      <alignment horizontal="center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0" fontId="6" fillId="0" borderId="8" xfId="1" applyFont="1" applyBorder="1" applyAlignment="1">
      <alignment vertical="top" wrapText="1"/>
    </xf>
    <xf numFmtId="164" fontId="3" fillId="0" borderId="4" xfId="1" applyNumberFormat="1" applyFont="1" applyBorder="1" applyAlignment="1">
      <alignment horizontal="center" vertical="top" wrapText="1"/>
    </xf>
    <xf numFmtId="164" fontId="3" fillId="2" borderId="4" xfId="1" applyNumberFormat="1" applyFont="1" applyFill="1" applyBorder="1" applyAlignment="1">
      <alignment horizontal="center" vertical="top" wrapText="1"/>
    </xf>
    <xf numFmtId="164" fontId="3" fillId="2" borderId="9" xfId="1" applyNumberFormat="1" applyFont="1" applyFill="1" applyBorder="1" applyAlignment="1">
      <alignment horizontal="center" vertical="top" wrapText="1"/>
    </xf>
    <xf numFmtId="165" fontId="6" fillId="3" borderId="2" xfId="1" applyNumberFormat="1" applyFont="1" applyFill="1" applyBorder="1" applyAlignment="1">
      <alignment horizontal="center" vertical="top" wrapText="1"/>
    </xf>
    <xf numFmtId="164" fontId="17" fillId="2" borderId="1" xfId="1" applyNumberFormat="1" applyFont="1" applyFill="1" applyBorder="1" applyAlignment="1">
      <alignment horizontal="center" vertical="top" wrapText="1"/>
    </xf>
    <xf numFmtId="164" fontId="17" fillId="0" borderId="1" xfId="1" applyNumberFormat="1" applyFont="1" applyBorder="1" applyAlignment="1">
      <alignment horizontal="center" vertical="top" wrapText="1"/>
    </xf>
    <xf numFmtId="165" fontId="6" fillId="3" borderId="2" xfId="1" applyNumberFormat="1" applyFont="1" applyFill="1" applyBorder="1" applyAlignment="1">
      <alignment vertical="top" wrapText="1"/>
    </xf>
    <xf numFmtId="164" fontId="13" fillId="0" borderId="7" xfId="1" applyNumberFormat="1" applyFont="1" applyBorder="1" applyAlignment="1">
      <alignment horizontal="center" vertical="top" wrapText="1"/>
    </xf>
    <xf numFmtId="164" fontId="13" fillId="2" borderId="7" xfId="1" applyNumberFormat="1" applyFont="1" applyFill="1" applyBorder="1" applyAlignment="1">
      <alignment horizontal="center" vertical="top" wrapText="1"/>
    </xf>
    <xf numFmtId="164" fontId="13" fillId="0" borderId="8" xfId="1" applyNumberFormat="1" applyFont="1" applyBorder="1" applyAlignment="1">
      <alignment horizontal="center" vertical="top" wrapText="1"/>
    </xf>
    <xf numFmtId="164" fontId="13" fillId="2" borderId="10" xfId="1" applyNumberFormat="1" applyFont="1" applyFill="1" applyBorder="1" applyAlignment="1">
      <alignment horizontal="center" vertical="top" wrapText="1"/>
    </xf>
    <xf numFmtId="164" fontId="13" fillId="0" borderId="10" xfId="1" applyNumberFormat="1" applyFont="1" applyBorder="1" applyAlignment="1">
      <alignment horizontal="center" vertical="top" wrapText="1"/>
    </xf>
    <xf numFmtId="0" fontId="6" fillId="0" borderId="11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0" fontId="18" fillId="0" borderId="3" xfId="1" applyFont="1" applyBorder="1" applyAlignment="1">
      <alignment horizontal="left" vertical="top" wrapText="1" indent="2"/>
    </xf>
    <xf numFmtId="0" fontId="6" fillId="0" borderId="12" xfId="1" applyFont="1" applyBorder="1" applyAlignment="1">
      <alignment vertical="top" wrapText="1"/>
    </xf>
    <xf numFmtId="2" fontId="13" fillId="0" borderId="1" xfId="1" applyNumberFormat="1" applyFont="1" applyBorder="1" applyAlignment="1">
      <alignment horizontal="center" vertical="top" wrapText="1"/>
    </xf>
    <xf numFmtId="2" fontId="13" fillId="2" borderId="1" xfId="1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164" fontId="11" fillId="0" borderId="13" xfId="1" applyNumberFormat="1" applyFont="1" applyBorder="1" applyAlignment="1">
      <alignment horizontal="center" vertical="top" wrapText="1"/>
    </xf>
    <xf numFmtId="164" fontId="11" fillId="2" borderId="13" xfId="1" applyNumberFormat="1" applyFont="1" applyFill="1" applyBorder="1" applyAlignment="1">
      <alignment horizontal="center" vertical="top" wrapText="1"/>
    </xf>
    <xf numFmtId="0" fontId="6" fillId="0" borderId="14" xfId="1" applyFont="1" applyBorder="1" applyAlignment="1">
      <alignment vertical="top" wrapText="1"/>
    </xf>
    <xf numFmtId="0" fontId="6" fillId="0" borderId="15" xfId="1" applyFont="1" applyBorder="1" applyAlignment="1">
      <alignment vertical="top" wrapText="1"/>
    </xf>
    <xf numFmtId="0" fontId="6" fillId="0" borderId="16" xfId="1" applyFont="1" applyBorder="1" applyAlignment="1">
      <alignment vertical="top" wrapText="1"/>
    </xf>
    <xf numFmtId="0" fontId="3" fillId="0" borderId="16" xfId="1" applyFont="1" applyBorder="1" applyAlignment="1">
      <alignment horizontal="center" vertical="top" wrapText="1"/>
    </xf>
    <xf numFmtId="164" fontId="3" fillId="0" borderId="16" xfId="1" applyNumberFormat="1" applyFont="1" applyBorder="1" applyAlignment="1">
      <alignment horizontal="center" vertical="top" wrapText="1"/>
    </xf>
    <xf numFmtId="164" fontId="3" fillId="2" borderId="16" xfId="1" applyNumberFormat="1" applyFont="1" applyFill="1" applyBorder="1" applyAlignment="1">
      <alignment horizontal="center" vertical="top" wrapText="1"/>
    </xf>
    <xf numFmtId="0" fontId="6" fillId="0" borderId="17" xfId="1" applyFont="1" applyBorder="1" applyAlignment="1">
      <alignment vertical="top" wrapText="1"/>
    </xf>
    <xf numFmtId="0" fontId="3" fillId="0" borderId="12" xfId="1" applyFont="1" applyBorder="1" applyAlignment="1">
      <alignment horizontal="center" vertical="top" wrapText="1"/>
    </xf>
    <xf numFmtId="164" fontId="3" fillId="0" borderId="12" xfId="1" applyNumberFormat="1" applyFont="1" applyBorder="1" applyAlignment="1">
      <alignment horizontal="center" vertical="top" wrapText="1"/>
    </xf>
    <xf numFmtId="164" fontId="3" fillId="2" borderId="12" xfId="1" applyNumberFormat="1" applyFont="1" applyFill="1" applyBorder="1" applyAlignment="1">
      <alignment horizontal="center" vertical="top" wrapText="1"/>
    </xf>
    <xf numFmtId="164" fontId="11" fillId="0" borderId="8" xfId="1" applyNumberFormat="1" applyFont="1" applyBorder="1" applyAlignment="1">
      <alignment horizontal="center" vertical="top" wrapText="1"/>
    </xf>
    <xf numFmtId="164" fontId="11" fillId="2" borderId="10" xfId="1" applyNumberFormat="1" applyFont="1" applyFill="1" applyBorder="1" applyAlignment="1">
      <alignment horizontal="center" vertical="top" wrapText="1"/>
    </xf>
    <xf numFmtId="164" fontId="11" fillId="0" borderId="10" xfId="1" applyNumberFormat="1" applyFont="1" applyBorder="1" applyAlignment="1">
      <alignment horizontal="center" vertical="top" wrapText="1"/>
    </xf>
    <xf numFmtId="164" fontId="11" fillId="2" borderId="18" xfId="1" applyNumberFormat="1" applyFont="1" applyFill="1" applyBorder="1" applyAlignment="1">
      <alignment horizontal="center" vertical="top" wrapText="1"/>
    </xf>
    <xf numFmtId="0" fontId="6" fillId="0" borderId="19" xfId="1" applyFont="1" applyBorder="1" applyAlignment="1">
      <alignment vertical="top" wrapText="1"/>
    </xf>
    <xf numFmtId="0" fontId="3" fillId="0" borderId="20" xfId="1" applyFont="1" applyBorder="1" applyAlignment="1">
      <alignment horizontal="center" vertical="top" wrapText="1"/>
    </xf>
    <xf numFmtId="0" fontId="3" fillId="0" borderId="21" xfId="1" applyFont="1" applyBorder="1" applyAlignment="1">
      <alignment horizontal="center" vertical="top" wrapText="1"/>
    </xf>
    <xf numFmtId="164" fontId="3" fillId="0" borderId="21" xfId="1" applyNumberFormat="1" applyFont="1" applyBorder="1" applyAlignment="1">
      <alignment horizontal="center" vertical="top" wrapText="1"/>
    </xf>
    <xf numFmtId="164" fontId="3" fillId="2" borderId="21" xfId="1" applyNumberFormat="1" applyFont="1" applyFill="1" applyBorder="1" applyAlignment="1">
      <alignment horizontal="center" vertical="top" wrapText="1"/>
    </xf>
    <xf numFmtId="164" fontId="3" fillId="2" borderId="22" xfId="1" applyNumberFormat="1" applyFont="1" applyFill="1" applyBorder="1" applyAlignment="1">
      <alignment horizontal="center" vertical="top" wrapText="1"/>
    </xf>
    <xf numFmtId="0" fontId="6" fillId="0" borderId="23" xfId="1" applyFont="1" applyBorder="1" applyAlignment="1">
      <alignment vertical="top" wrapText="1"/>
    </xf>
    <xf numFmtId="0" fontId="6" fillId="0" borderId="24" xfId="1" applyFont="1" applyBorder="1" applyAlignment="1">
      <alignment vertical="top" wrapText="1"/>
    </xf>
    <xf numFmtId="0" fontId="6" fillId="0" borderId="25" xfId="1" applyFont="1" applyBorder="1" applyAlignment="1">
      <alignment vertical="top" wrapText="1"/>
    </xf>
    <xf numFmtId="0" fontId="6" fillId="0" borderId="26" xfId="1" applyFont="1" applyBorder="1" applyAlignment="1">
      <alignment vertical="top" wrapText="1"/>
    </xf>
    <xf numFmtId="165" fontId="13" fillId="3" borderId="7" xfId="1" applyNumberFormat="1" applyFont="1" applyFill="1" applyBorder="1" applyAlignment="1">
      <alignment horizontal="center" vertical="top" wrapText="1"/>
    </xf>
    <xf numFmtId="165" fontId="6" fillId="3" borderId="6" xfId="1" applyNumberFormat="1" applyFont="1" applyFill="1" applyBorder="1" applyAlignment="1">
      <alignment horizontal="left" vertical="top" wrapText="1" indent="2"/>
    </xf>
    <xf numFmtId="0" fontId="2" fillId="0" borderId="27" xfId="1" applyFont="1" applyBorder="1"/>
    <xf numFmtId="165" fontId="13" fillId="0" borderId="28" xfId="1" applyNumberFormat="1" applyFont="1" applyBorder="1" applyAlignment="1">
      <alignment horizontal="center" wrapText="1"/>
    </xf>
    <xf numFmtId="165" fontId="13" fillId="2" borderId="29" xfId="1" applyNumberFormat="1" applyFont="1" applyFill="1" applyBorder="1" applyAlignment="1">
      <alignment horizontal="center" wrapText="1"/>
    </xf>
    <xf numFmtId="165" fontId="13" fillId="0" borderId="29" xfId="1" applyNumberFormat="1" applyFont="1" applyBorder="1" applyAlignment="1">
      <alignment horizontal="center" wrapText="1"/>
    </xf>
    <xf numFmtId="0" fontId="3" fillId="0" borderId="30" xfId="1" applyFont="1" applyBorder="1" applyAlignment="1">
      <alignment vertical="top" wrapText="1"/>
    </xf>
    <xf numFmtId="0" fontId="3" fillId="2" borderId="13" xfId="1" applyFont="1" applyFill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16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2" fillId="0" borderId="0" xfId="1" applyFont="1" applyAlignment="1">
      <alignment horizontal="justify"/>
    </xf>
    <xf numFmtId="0" fontId="23" fillId="0" borderId="0" xfId="1" applyFont="1"/>
    <xf numFmtId="0" fontId="23" fillId="0" borderId="0" xfId="1" applyFont="1" applyAlignment="1">
      <alignment horizontal="center"/>
    </xf>
    <xf numFmtId="0" fontId="24" fillId="0" borderId="0" xfId="1" applyFont="1"/>
    <xf numFmtId="0" fontId="24" fillId="2" borderId="0" xfId="1" applyFont="1" applyFill="1"/>
    <xf numFmtId="0" fontId="24" fillId="0" borderId="0" xfId="1" applyFont="1" applyAlignment="1">
      <alignment horizontal="left"/>
    </xf>
    <xf numFmtId="0" fontId="22" fillId="2" borderId="0" xfId="1" applyFont="1" applyFill="1" applyAlignment="1">
      <alignment horizontal="justify"/>
    </xf>
    <xf numFmtId="0" fontId="19" fillId="0" borderId="0" xfId="1" applyFont="1" applyAlignment="1">
      <alignment horizontal="justify"/>
    </xf>
    <xf numFmtId="0" fontId="2" fillId="2" borderId="0" xfId="1" applyFont="1" applyFill="1"/>
    <xf numFmtId="0" fontId="2" fillId="0" borderId="0" xfId="1" applyFont="1" applyAlignment="1">
      <alignment horizontal="right"/>
    </xf>
    <xf numFmtId="0" fontId="19" fillId="0" borderId="0" xfId="1" applyFont="1" applyAlignment="1">
      <alignment horizontal="center"/>
    </xf>
    <xf numFmtId="0" fontId="12" fillId="3" borderId="36" xfId="1" applyFont="1" applyFill="1" applyBorder="1" applyAlignment="1">
      <alignment horizontal="right" vertical="top" wrapText="1" indent="2"/>
    </xf>
    <xf numFmtId="0" fontId="12" fillId="3" borderId="37" xfId="1" applyFont="1" applyFill="1" applyBorder="1" applyAlignment="1">
      <alignment horizontal="right" vertical="top" wrapText="1" indent="2"/>
    </xf>
    <xf numFmtId="0" fontId="12" fillId="3" borderId="38" xfId="1" applyFont="1" applyFill="1" applyBorder="1" applyAlignment="1">
      <alignment horizontal="right" vertical="top" wrapText="1" indent="2"/>
    </xf>
    <xf numFmtId="0" fontId="6" fillId="3" borderId="5" xfId="1" applyFont="1" applyFill="1" applyBorder="1" applyAlignment="1">
      <alignment horizontal="left" vertical="top" wrapText="1" indent="2"/>
    </xf>
    <xf numFmtId="0" fontId="6" fillId="3" borderId="6" xfId="1" applyFont="1" applyFill="1" applyBorder="1" applyAlignment="1">
      <alignment horizontal="left" vertical="top" wrapText="1" indent="2"/>
    </xf>
    <xf numFmtId="0" fontId="6" fillId="3" borderId="2" xfId="1" applyFont="1" applyFill="1" applyBorder="1" applyAlignment="1">
      <alignment horizontal="left" vertical="top" wrapText="1" indent="2"/>
    </xf>
    <xf numFmtId="0" fontId="8" fillId="0" borderId="39" xfId="1" applyFont="1" applyBorder="1" applyAlignment="1">
      <alignment horizontal="left" vertical="top" wrapText="1" indent="2"/>
    </xf>
    <xf numFmtId="0" fontId="8" fillId="0" borderId="31" xfId="1" applyFont="1" applyBorder="1" applyAlignment="1">
      <alignment horizontal="left" vertical="top" wrapText="1" indent="2"/>
    </xf>
    <xf numFmtId="0" fontId="8" fillId="0" borderId="40" xfId="1" applyFont="1" applyBorder="1" applyAlignment="1">
      <alignment horizontal="left" vertical="top" wrapText="1" indent="2"/>
    </xf>
    <xf numFmtId="0" fontId="9" fillId="0" borderId="3" xfId="1" applyFont="1" applyBorder="1" applyAlignment="1">
      <alignment horizontal="left" vertical="top" wrapText="1" indent="2"/>
    </xf>
    <xf numFmtId="0" fontId="9" fillId="0" borderId="25" xfId="1" applyFont="1" applyBorder="1" applyAlignment="1">
      <alignment horizontal="left" vertical="top" wrapText="1" indent="2"/>
    </xf>
    <xf numFmtId="0" fontId="9" fillId="0" borderId="11" xfId="1" applyFont="1" applyBorder="1" applyAlignment="1">
      <alignment horizontal="left" vertical="top" wrapText="1" indent="2"/>
    </xf>
    <xf numFmtId="0" fontId="10" fillId="0" borderId="32" xfId="1" applyFont="1" applyBorder="1" applyAlignment="1">
      <alignment horizontal="right" vertical="top" wrapText="1"/>
    </xf>
    <xf numFmtId="0" fontId="10" fillId="0" borderId="33" xfId="1" applyFont="1" applyBorder="1" applyAlignment="1">
      <alignment horizontal="right" vertical="top" wrapText="1"/>
    </xf>
    <xf numFmtId="0" fontId="10" fillId="0" borderId="34" xfId="1" applyFont="1" applyBorder="1" applyAlignment="1">
      <alignment horizontal="right" vertical="top" wrapText="1"/>
    </xf>
    <xf numFmtId="0" fontId="6" fillId="0" borderId="35" xfId="1" applyFont="1" applyBorder="1" applyAlignment="1">
      <alignment vertical="top" wrapText="1"/>
    </xf>
    <xf numFmtId="0" fontId="6" fillId="0" borderId="23" xfId="1" applyFont="1" applyBorder="1" applyAlignment="1">
      <alignment vertical="top" wrapText="1"/>
    </xf>
    <xf numFmtId="0" fontId="6" fillId="0" borderId="6" xfId="1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10" fillId="3" borderId="19" xfId="1" applyFont="1" applyFill="1" applyBorder="1" applyAlignment="1">
      <alignment horizontal="right" vertical="top" wrapText="1" indent="2"/>
    </xf>
    <xf numFmtId="0" fontId="10" fillId="3" borderId="31" xfId="1" applyFont="1" applyFill="1" applyBorder="1" applyAlignment="1">
      <alignment horizontal="right" vertical="top" wrapText="1" indent="2"/>
    </xf>
    <xf numFmtId="0" fontId="10" fillId="3" borderId="41" xfId="1" applyFont="1" applyFill="1" applyBorder="1" applyAlignment="1">
      <alignment horizontal="right" vertical="top" wrapText="1" indent="2"/>
    </xf>
    <xf numFmtId="0" fontId="20" fillId="0" borderId="39" xfId="1" applyFont="1" applyBorder="1" applyAlignment="1">
      <alignment horizontal="center" vertical="top" wrapText="1"/>
    </xf>
    <xf numFmtId="0" fontId="20" fillId="0" borderId="31" xfId="1" applyFont="1" applyBorder="1" applyAlignment="1">
      <alignment horizontal="center" vertical="top" wrapText="1"/>
    </xf>
    <xf numFmtId="0" fontId="20" fillId="0" borderId="41" xfId="1" applyFont="1" applyBorder="1" applyAlignment="1">
      <alignment horizontal="center" vertical="top" wrapText="1"/>
    </xf>
    <xf numFmtId="0" fontId="20" fillId="0" borderId="50" xfId="1" applyFont="1" applyBorder="1" applyAlignment="1">
      <alignment horizontal="center" vertical="top" wrapText="1"/>
    </xf>
    <xf numFmtId="0" fontId="20" fillId="0" borderId="30" xfId="1" applyFont="1" applyBorder="1" applyAlignment="1">
      <alignment horizontal="center" vertical="top" wrapText="1"/>
    </xf>
    <xf numFmtId="0" fontId="20" fillId="0" borderId="51" xfId="1" applyFont="1" applyBorder="1" applyAlignment="1">
      <alignment horizontal="center" vertical="top" wrapText="1"/>
    </xf>
    <xf numFmtId="0" fontId="6" fillId="0" borderId="22" xfId="1" applyFont="1" applyBorder="1" applyAlignment="1">
      <alignment horizontal="left" vertical="top" wrapText="1" indent="2"/>
    </xf>
    <xf numFmtId="0" fontId="6" fillId="0" borderId="14" xfId="1" applyFont="1" applyBorder="1" applyAlignment="1">
      <alignment horizontal="left" vertical="top" wrapText="1" indent="2"/>
    </xf>
    <xf numFmtId="0" fontId="6" fillId="0" borderId="5" xfId="1" applyFont="1" applyBorder="1" applyAlignment="1">
      <alignment vertical="top" wrapText="1"/>
    </xf>
    <xf numFmtId="0" fontId="6" fillId="0" borderId="11" xfId="1" applyFont="1" applyBorder="1" applyAlignment="1">
      <alignment vertical="top" wrapText="1"/>
    </xf>
    <xf numFmtId="0" fontId="10" fillId="0" borderId="47" xfId="1" applyFont="1" applyBorder="1" applyAlignment="1">
      <alignment horizontal="right" vertical="top" wrapText="1" indent="2"/>
    </xf>
    <xf numFmtId="0" fontId="10" fillId="0" borderId="37" xfId="1" applyFont="1" applyBorder="1" applyAlignment="1">
      <alignment horizontal="right" vertical="top" wrapText="1" indent="2"/>
    </xf>
    <xf numFmtId="0" fontId="10" fillId="0" borderId="36" xfId="1" applyFont="1" applyBorder="1" applyAlignment="1">
      <alignment horizontal="right" vertical="top" wrapText="1" indent="2"/>
    </xf>
    <xf numFmtId="0" fontId="10" fillId="0" borderId="38" xfId="1" applyFont="1" applyBorder="1" applyAlignment="1">
      <alignment horizontal="right" vertical="top" wrapText="1" indent="2"/>
    </xf>
    <xf numFmtId="0" fontId="19" fillId="0" borderId="32" xfId="1" applyFont="1" applyBorder="1" applyAlignment="1">
      <alignment vertical="top" wrapText="1"/>
    </xf>
    <xf numFmtId="0" fontId="19" fillId="0" borderId="33" xfId="1" applyFont="1" applyBorder="1" applyAlignment="1">
      <alignment vertical="top" wrapText="1"/>
    </xf>
    <xf numFmtId="0" fontId="19" fillId="0" borderId="42" xfId="1" applyFont="1" applyBorder="1" applyAlignment="1">
      <alignment vertical="top" wrapText="1"/>
    </xf>
    <xf numFmtId="0" fontId="9" fillId="0" borderId="8" xfId="1" applyFont="1" applyBorder="1" applyAlignment="1">
      <alignment horizontal="left" vertical="top" wrapText="1" indent="2"/>
    </xf>
    <xf numFmtId="0" fontId="9" fillId="0" borderId="43" xfId="1" applyFont="1" applyBorder="1" applyAlignment="1">
      <alignment horizontal="left" vertical="top" wrapText="1" indent="2"/>
    </xf>
    <xf numFmtId="0" fontId="9" fillId="0" borderId="9" xfId="1" applyFont="1" applyBorder="1" applyAlignment="1">
      <alignment horizontal="left" vertical="top" wrapText="1" indent="2"/>
    </xf>
    <xf numFmtId="0" fontId="6" fillId="0" borderId="44" xfId="1" applyFont="1" applyBorder="1" applyAlignment="1">
      <alignment horizontal="left" vertical="top" wrapText="1"/>
    </xf>
    <xf numFmtId="0" fontId="6" fillId="0" borderId="45" xfId="1" applyFont="1" applyBorder="1" applyAlignment="1">
      <alignment horizontal="left" vertical="top" wrapText="1"/>
    </xf>
    <xf numFmtId="0" fontId="6" fillId="0" borderId="46" xfId="1" applyFont="1" applyBorder="1" applyAlignment="1">
      <alignment horizontal="left" vertical="top" wrapText="1"/>
    </xf>
    <xf numFmtId="164" fontId="3" fillId="2" borderId="44" xfId="1" applyNumberFormat="1" applyFont="1" applyFill="1" applyBorder="1" applyAlignment="1">
      <alignment horizontal="center" vertical="top" wrapText="1"/>
    </xf>
    <xf numFmtId="164" fontId="3" fillId="2" borderId="45" xfId="1" applyNumberFormat="1" applyFont="1" applyFill="1" applyBorder="1" applyAlignment="1">
      <alignment horizontal="center" vertical="top" wrapText="1"/>
    </xf>
    <xf numFmtId="164" fontId="3" fillId="0" borderId="44" xfId="1" applyNumberFormat="1" applyFont="1" applyBorder="1" applyAlignment="1">
      <alignment horizontal="center" vertical="top" wrapText="1"/>
    </xf>
    <xf numFmtId="164" fontId="3" fillId="0" borderId="45" xfId="1" applyNumberFormat="1" applyFont="1" applyBorder="1" applyAlignment="1">
      <alignment horizontal="center" vertical="top" wrapText="1"/>
    </xf>
    <xf numFmtId="0" fontId="9" fillId="0" borderId="36" xfId="1" applyFont="1" applyBorder="1" applyAlignment="1">
      <alignment horizontal="left" vertical="top" wrapText="1" indent="2"/>
    </xf>
    <xf numFmtId="0" fontId="9" fillId="0" borderId="37" xfId="1" applyFont="1" applyBorder="1" applyAlignment="1">
      <alignment horizontal="left" vertical="top" wrapText="1" indent="2"/>
    </xf>
    <xf numFmtId="0" fontId="9" fillId="0" borderId="31" xfId="1" applyFont="1" applyBorder="1" applyAlignment="1">
      <alignment horizontal="left" vertical="top" wrapText="1" indent="2"/>
    </xf>
    <xf numFmtId="0" fontId="9" fillId="0" borderId="48" xfId="1" applyFont="1" applyBorder="1" applyAlignment="1">
      <alignment horizontal="left" vertical="top" wrapText="1" indent="2"/>
    </xf>
    <xf numFmtId="0" fontId="6" fillId="0" borderId="26" xfId="1" applyFont="1" applyBorder="1" applyAlignment="1">
      <alignment vertical="top" wrapText="1"/>
    </xf>
    <xf numFmtId="0" fontId="6" fillId="0" borderId="40" xfId="1" applyFont="1" applyBorder="1" applyAlignment="1">
      <alignment vertical="top" wrapText="1"/>
    </xf>
    <xf numFmtId="0" fontId="6" fillId="0" borderId="49" xfId="1" applyFont="1" applyBorder="1" applyAlignment="1">
      <alignment vertical="top" wrapText="1"/>
    </xf>
    <xf numFmtId="2" fontId="13" fillId="3" borderId="12" xfId="1" applyNumberFormat="1" applyFont="1" applyFill="1" applyBorder="1" applyAlignment="1">
      <alignment horizontal="center" vertical="top" wrapText="1"/>
    </xf>
    <xf numFmtId="2" fontId="13" fillId="3" borderId="53" xfId="1" applyNumberFormat="1" applyFont="1" applyFill="1" applyBorder="1" applyAlignment="1">
      <alignment horizontal="center" vertical="top" wrapText="1"/>
    </xf>
    <xf numFmtId="2" fontId="13" fillId="3" borderId="52" xfId="1" applyNumberFormat="1" applyFont="1" applyFill="1" applyBorder="1" applyAlignment="1">
      <alignment horizontal="center" vertical="top" wrapText="1"/>
    </xf>
    <xf numFmtId="0" fontId="10" fillId="0" borderId="36" xfId="1" applyFont="1" applyBorder="1" applyAlignment="1">
      <alignment horizontal="right" vertical="top" wrapText="1"/>
    </xf>
    <xf numFmtId="0" fontId="10" fillId="0" borderId="37" xfId="1" applyFont="1" applyBorder="1" applyAlignment="1">
      <alignment horizontal="right" vertical="top" wrapText="1"/>
    </xf>
    <xf numFmtId="0" fontId="12" fillId="4" borderId="36" xfId="1" applyFont="1" applyFill="1" applyBorder="1" applyAlignment="1">
      <alignment horizontal="right" vertical="top" wrapText="1"/>
    </xf>
    <xf numFmtId="0" fontId="12" fillId="4" borderId="37" xfId="1" applyFont="1" applyFill="1" applyBorder="1" applyAlignment="1">
      <alignment horizontal="right" vertical="top" wrapText="1"/>
    </xf>
    <xf numFmtId="0" fontId="12" fillId="4" borderId="38" xfId="1" applyFont="1" applyFill="1" applyBorder="1" applyAlignment="1">
      <alignment horizontal="right" vertical="top" wrapText="1"/>
    </xf>
    <xf numFmtId="0" fontId="12" fillId="4" borderId="39" xfId="1" applyFont="1" applyFill="1" applyBorder="1" applyAlignment="1">
      <alignment horizontal="right" vertical="top" wrapText="1" indent="2"/>
    </xf>
    <xf numFmtId="0" fontId="12" fillId="4" borderId="31" xfId="1" applyFont="1" applyFill="1" applyBorder="1" applyAlignment="1">
      <alignment horizontal="right" vertical="top" wrapText="1" indent="2"/>
    </xf>
    <xf numFmtId="0" fontId="12" fillId="4" borderId="41" xfId="1" applyFont="1" applyFill="1" applyBorder="1" applyAlignment="1">
      <alignment horizontal="right" vertical="top" wrapText="1" indent="2"/>
    </xf>
    <xf numFmtId="0" fontId="12" fillId="4" borderId="54" xfId="1" applyFont="1" applyFill="1" applyBorder="1" applyAlignment="1">
      <alignment horizontal="right" vertical="top" wrapText="1" indent="2"/>
    </xf>
    <xf numFmtId="0" fontId="12" fillId="4" borderId="0" xfId="1" applyFont="1" applyFill="1" applyBorder="1" applyAlignment="1">
      <alignment horizontal="right" vertical="top" wrapText="1" indent="2"/>
    </xf>
    <xf numFmtId="0" fontId="12" fillId="4" borderId="55" xfId="1" applyFont="1" applyFill="1" applyBorder="1" applyAlignment="1">
      <alignment horizontal="right" vertical="top" wrapText="1" indent="2"/>
    </xf>
    <xf numFmtId="0" fontId="12" fillId="4" borderId="3" xfId="1" applyFont="1" applyFill="1" applyBorder="1" applyAlignment="1">
      <alignment horizontal="right" vertical="top" wrapText="1" indent="2"/>
    </xf>
    <xf numFmtId="0" fontId="12" fillId="4" borderId="25" xfId="1" applyFont="1" applyFill="1" applyBorder="1" applyAlignment="1">
      <alignment horizontal="right" vertical="top" wrapText="1" indent="2"/>
    </xf>
    <xf numFmtId="0" fontId="12" fillId="4" borderId="56" xfId="1" applyFont="1" applyFill="1" applyBorder="1" applyAlignment="1">
      <alignment horizontal="right" vertical="top" wrapText="1" indent="2"/>
    </xf>
    <xf numFmtId="2" fontId="13" fillId="4" borderId="12" xfId="1" applyNumberFormat="1" applyFont="1" applyFill="1" applyBorder="1" applyAlignment="1">
      <alignment horizontal="center" vertical="top" wrapText="1"/>
    </xf>
    <xf numFmtId="2" fontId="13" fillId="4" borderId="53" xfId="1" applyNumberFormat="1" applyFont="1" applyFill="1" applyBorder="1" applyAlignment="1">
      <alignment horizontal="center" vertical="top" wrapText="1"/>
    </xf>
    <xf numFmtId="2" fontId="13" fillId="4" borderId="52" xfId="1" applyNumberFormat="1" applyFont="1" applyFill="1" applyBorder="1" applyAlignment="1">
      <alignment horizontal="center" vertical="top" wrapText="1"/>
    </xf>
    <xf numFmtId="0" fontId="6" fillId="0" borderId="12" xfId="1" applyFont="1" applyBorder="1" applyAlignment="1">
      <alignment vertical="top" wrapText="1"/>
    </xf>
    <xf numFmtId="0" fontId="6" fillId="0" borderId="52" xfId="1" applyFont="1" applyBorder="1" applyAlignment="1">
      <alignment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52" xfId="1" applyFont="1" applyBorder="1" applyAlignment="1">
      <alignment horizontal="center" vertical="top" wrapText="1"/>
    </xf>
    <xf numFmtId="0" fontId="3" fillId="0" borderId="19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8" fillId="0" borderId="32" xfId="1" applyFont="1" applyBorder="1" applyAlignment="1">
      <alignment vertical="top" wrapText="1"/>
    </xf>
    <xf numFmtId="0" fontId="8" fillId="0" borderId="33" xfId="1" applyFont="1" applyBorder="1" applyAlignment="1">
      <alignment vertical="top" wrapText="1"/>
    </xf>
    <xf numFmtId="0" fontId="8" fillId="0" borderId="42" xfId="1" applyFont="1" applyBorder="1" applyAlignment="1">
      <alignment vertical="top" wrapText="1"/>
    </xf>
    <xf numFmtId="0" fontId="16" fillId="3" borderId="36" xfId="1" applyFont="1" applyFill="1" applyBorder="1" applyAlignment="1">
      <alignment horizontal="right" vertical="top" wrapText="1" indent="2"/>
    </xf>
    <xf numFmtId="0" fontId="16" fillId="3" borderId="37" xfId="1" applyFont="1" applyFill="1" applyBorder="1" applyAlignment="1">
      <alignment horizontal="right" vertical="top" wrapText="1" indent="2"/>
    </xf>
    <xf numFmtId="0" fontId="16" fillId="3" borderId="38" xfId="1" applyFont="1" applyFill="1" applyBorder="1" applyAlignment="1">
      <alignment horizontal="right" vertical="top" wrapText="1" indent="2"/>
    </xf>
    <xf numFmtId="0" fontId="10" fillId="0" borderId="47" xfId="1" applyFont="1" applyBorder="1" applyAlignment="1">
      <alignment horizontal="right" vertical="top" wrapText="1"/>
    </xf>
    <xf numFmtId="0" fontId="10" fillId="0" borderId="38" xfId="1" applyFont="1" applyBorder="1" applyAlignment="1">
      <alignment horizontal="right" vertical="top" wrapText="1"/>
    </xf>
    <xf numFmtId="0" fontId="6" fillId="0" borderId="54" xfId="1" applyFont="1" applyBorder="1" applyAlignment="1">
      <alignment vertical="top" wrapText="1"/>
    </xf>
    <xf numFmtId="0" fontId="10" fillId="0" borderId="1" xfId="1" applyFont="1" applyBorder="1" applyAlignment="1">
      <alignment horizontal="right" vertical="top" wrapText="1"/>
    </xf>
    <xf numFmtId="0" fontId="10" fillId="0" borderId="25" xfId="1" applyFont="1" applyBorder="1" applyAlignment="1">
      <alignment horizontal="right" vertical="top" wrapText="1"/>
    </xf>
    <xf numFmtId="0" fontId="10" fillId="0" borderId="56" xfId="1" applyFont="1" applyBorder="1" applyAlignment="1">
      <alignment horizontal="right" vertical="top" wrapText="1"/>
    </xf>
    <xf numFmtId="0" fontId="9" fillId="0" borderId="15" xfId="1" applyFont="1" applyBorder="1" applyAlignment="1">
      <alignment vertical="top" wrapText="1"/>
    </xf>
    <xf numFmtId="0" fontId="9" fillId="0" borderId="24" xfId="1" applyFont="1" applyBorder="1" applyAlignment="1">
      <alignment vertical="top" wrapText="1"/>
    </xf>
    <xf numFmtId="0" fontId="9" fillId="0" borderId="57" xfId="1" applyFont="1" applyBorder="1" applyAlignment="1">
      <alignment vertical="top" wrapText="1"/>
    </xf>
    <xf numFmtId="164" fontId="3" fillId="2" borderId="12" xfId="1" applyNumberFormat="1" applyFont="1" applyFill="1" applyBorder="1" applyAlignment="1">
      <alignment horizontal="center" vertical="top" wrapText="1"/>
    </xf>
    <xf numFmtId="164" fontId="3" fillId="2" borderId="52" xfId="1" applyNumberFormat="1" applyFont="1" applyFill="1" applyBorder="1" applyAlignment="1">
      <alignment horizontal="center" vertical="top" wrapText="1"/>
    </xf>
    <xf numFmtId="164" fontId="3" fillId="0" borderId="12" xfId="1" applyNumberFormat="1" applyFont="1" applyBorder="1" applyAlignment="1">
      <alignment horizontal="center" vertical="top" wrapText="1"/>
    </xf>
    <xf numFmtId="164" fontId="3" fillId="0" borderId="52" xfId="1" applyNumberFormat="1" applyFont="1" applyBorder="1" applyAlignment="1">
      <alignment horizontal="center" vertical="top" wrapText="1"/>
    </xf>
    <xf numFmtId="164" fontId="3" fillId="2" borderId="53" xfId="1" applyNumberFormat="1" applyFont="1" applyFill="1" applyBorder="1" applyAlignment="1">
      <alignment horizontal="center" vertical="top" wrapText="1"/>
    </xf>
    <xf numFmtId="164" fontId="3" fillId="0" borderId="53" xfId="1" applyNumberFormat="1" applyFont="1" applyBorder="1" applyAlignment="1">
      <alignment horizontal="center" vertical="top" wrapText="1"/>
    </xf>
    <xf numFmtId="0" fontId="6" fillId="0" borderId="53" xfId="1" applyFont="1" applyBorder="1" applyAlignment="1">
      <alignment vertical="top" wrapText="1"/>
    </xf>
    <xf numFmtId="0" fontId="3" fillId="0" borderId="53" xfId="1" applyFont="1" applyBorder="1" applyAlignment="1">
      <alignment horizontal="center" vertical="top" wrapText="1"/>
    </xf>
    <xf numFmtId="0" fontId="12" fillId="3" borderId="36" xfId="1" applyFont="1" applyFill="1" applyBorder="1" applyAlignment="1">
      <alignment horizontal="right" vertical="top" wrapText="1"/>
    </xf>
    <xf numFmtId="0" fontId="12" fillId="3" borderId="37" xfId="1" applyFont="1" applyFill="1" applyBorder="1" applyAlignment="1">
      <alignment horizontal="right" vertical="top" wrapText="1"/>
    </xf>
    <xf numFmtId="0" fontId="12" fillId="3" borderId="38" xfId="1" applyFont="1" applyFill="1" applyBorder="1" applyAlignment="1">
      <alignment horizontal="righ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left" vertical="top" wrapText="1"/>
    </xf>
    <xf numFmtId="0" fontId="15" fillId="0" borderId="32" xfId="1" applyFont="1" applyBorder="1" applyAlignment="1">
      <alignment vertical="top" wrapText="1"/>
    </xf>
    <xf numFmtId="0" fontId="15" fillId="0" borderId="33" xfId="1" applyFont="1" applyBorder="1" applyAlignment="1">
      <alignment vertical="top" wrapText="1"/>
    </xf>
    <xf numFmtId="0" fontId="15" fillId="0" borderId="42" xfId="1" applyFont="1" applyBorder="1" applyAlignment="1">
      <alignment vertical="top" wrapText="1"/>
    </xf>
    <xf numFmtId="0" fontId="9" fillId="0" borderId="15" xfId="1" applyFont="1" applyBorder="1" applyAlignment="1">
      <alignment horizontal="left" vertical="top" wrapText="1" indent="2"/>
    </xf>
    <xf numFmtId="0" fontId="9" fillId="0" borderId="24" xfId="1" applyFont="1" applyBorder="1" applyAlignment="1">
      <alignment horizontal="left" vertical="top" wrapText="1" indent="2"/>
    </xf>
    <xf numFmtId="0" fontId="9" fillId="0" borderId="57" xfId="1" applyFont="1" applyBorder="1" applyAlignment="1">
      <alignment horizontal="left" vertical="top" wrapText="1" indent="2"/>
    </xf>
    <xf numFmtId="0" fontId="8" fillId="0" borderId="32" xfId="1" applyFont="1" applyBorder="1" applyAlignment="1">
      <alignment horizontal="left" vertical="top" wrapText="1" indent="2"/>
    </xf>
    <xf numFmtId="0" fontId="8" fillId="0" borderId="33" xfId="1" applyFont="1" applyBorder="1" applyAlignment="1">
      <alignment horizontal="left" vertical="top" wrapText="1" indent="2"/>
    </xf>
    <xf numFmtId="0" fontId="8" fillId="0" borderId="42" xfId="1" applyFont="1" applyBorder="1" applyAlignment="1">
      <alignment horizontal="left" vertical="top" wrapText="1" indent="2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6" fillId="0" borderId="20" xfId="1" applyFont="1" applyBorder="1" applyAlignment="1">
      <alignment horizontal="center" vertical="top" wrapText="1"/>
    </xf>
    <xf numFmtId="0" fontId="6" fillId="0" borderId="26" xfId="1" applyFont="1" applyBorder="1" applyAlignment="1">
      <alignment horizontal="center" vertical="top" wrapText="1"/>
    </xf>
    <xf numFmtId="0" fontId="6" fillId="0" borderId="23" xfId="1" applyFont="1" applyBorder="1" applyAlignment="1">
      <alignment horizontal="center" vertical="top" wrapText="1"/>
    </xf>
    <xf numFmtId="0" fontId="6" fillId="0" borderId="21" xfId="1" applyFont="1" applyBorder="1" applyAlignment="1">
      <alignment horizontal="center" vertical="top" wrapText="1"/>
    </xf>
    <xf numFmtId="0" fontId="6" fillId="0" borderId="53" xfId="1" applyFont="1" applyBorder="1" applyAlignment="1">
      <alignment horizontal="center" vertical="top" wrapText="1"/>
    </xf>
    <xf numFmtId="0" fontId="6" fillId="0" borderId="52" xfId="1" applyFont="1" applyBorder="1" applyAlignment="1">
      <alignment horizontal="center" vertical="top" wrapText="1"/>
    </xf>
    <xf numFmtId="0" fontId="3" fillId="0" borderId="21" xfId="1" applyFont="1" applyBorder="1" applyAlignment="1">
      <alignment horizontal="justify" vertical="top" wrapText="1"/>
    </xf>
    <xf numFmtId="0" fontId="3" fillId="0" borderId="53" xfId="1" applyFont="1" applyBorder="1" applyAlignment="1">
      <alignment horizontal="justify" vertical="top" wrapText="1"/>
    </xf>
    <xf numFmtId="0" fontId="3" fillId="0" borderId="52" xfId="1" applyFont="1" applyBorder="1" applyAlignment="1">
      <alignment horizontal="justify" vertical="top" wrapText="1"/>
    </xf>
    <xf numFmtId="0" fontId="3" fillId="0" borderId="29" xfId="1" applyFont="1" applyBorder="1" applyAlignment="1">
      <alignment horizontal="center" vertical="top" wrapText="1"/>
    </xf>
    <xf numFmtId="0" fontId="3" fillId="0" borderId="28" xfId="1" applyFont="1" applyBorder="1" applyAlignment="1">
      <alignment horizontal="center" vertical="top" wrapText="1"/>
    </xf>
    <xf numFmtId="0" fontId="3" fillId="0" borderId="58" xfId="1" applyFont="1" applyBorder="1" applyAlignment="1">
      <alignment horizontal="center" vertical="top" wrapText="1"/>
    </xf>
    <xf numFmtId="0" fontId="6" fillId="0" borderId="22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3" fillId="0" borderId="25" xfId="1" applyFont="1" applyBorder="1" applyAlignment="1">
      <alignment horizontal="center" vertical="top" wrapText="1"/>
    </xf>
    <xf numFmtId="0" fontId="3" fillId="0" borderId="56" xfId="1" applyFont="1" applyBorder="1" applyAlignment="1">
      <alignment horizontal="center" vertical="top" wrapText="1"/>
    </xf>
    <xf numFmtId="0" fontId="3" fillId="0" borderId="47" xfId="1" applyFont="1" applyBorder="1" applyAlignment="1">
      <alignment horizontal="center" vertical="top" wrapText="1"/>
    </xf>
    <xf numFmtId="0" fontId="3" fillId="0" borderId="37" xfId="1" applyFont="1" applyBorder="1" applyAlignment="1">
      <alignment horizontal="center" vertical="top" wrapText="1"/>
    </xf>
    <xf numFmtId="0" fontId="3" fillId="0" borderId="38" xfId="1" applyFont="1" applyBorder="1" applyAlignment="1">
      <alignment horizontal="center" vertical="top" wrapText="1"/>
    </xf>
    <xf numFmtId="0" fontId="6" fillId="0" borderId="35" xfId="1" applyFont="1" applyBorder="1" applyAlignment="1">
      <alignment horizontal="left" vertical="top" wrapText="1"/>
    </xf>
    <xf numFmtId="0" fontId="6" fillId="0" borderId="23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36"/>
  <sheetViews>
    <sheetView tabSelected="1" view="pageBreakPreview" topLeftCell="A2" zoomScaleSheetLayoutView="50" workbookViewId="0">
      <selection activeCell="A2" sqref="A2"/>
    </sheetView>
  </sheetViews>
  <sheetFormatPr defaultRowHeight="12.75" x14ac:dyDescent="0.2"/>
  <cols>
    <col min="1" max="1" width="2.42578125" style="1" customWidth="1"/>
    <col min="2" max="2" width="9.140625" style="1" hidden="1" customWidth="1"/>
    <col min="3" max="3" width="24.7109375" style="1" customWidth="1"/>
    <col min="4" max="4" width="18.28515625" style="1" customWidth="1"/>
    <col min="5" max="5" width="8.7109375" style="2" customWidth="1"/>
    <col min="6" max="6" width="12.140625" style="2" customWidth="1"/>
    <col min="7" max="7" width="11.85546875" style="2" customWidth="1"/>
    <col min="8" max="8" width="9.140625" style="3"/>
    <col min="9" max="9" width="9.5703125" style="3" customWidth="1"/>
    <col min="10" max="10" width="8.7109375" style="2" customWidth="1"/>
    <col min="11" max="11" width="10.85546875" style="3" customWidth="1"/>
    <col min="12" max="12" width="10.28515625" style="3" customWidth="1"/>
    <col min="13" max="13" width="13.7109375" style="1" customWidth="1"/>
    <col min="14" max="14" width="9.85546875" style="1" bestFit="1" customWidth="1"/>
    <col min="15" max="15" width="9.140625" style="1"/>
    <col min="16" max="16" width="58" style="1" customWidth="1"/>
    <col min="17" max="16384" width="9.140625" style="1"/>
  </cols>
  <sheetData>
    <row r="1" spans="1:13" ht="8.25" hidden="1" customHeight="1" x14ac:dyDescent="0.2"/>
    <row r="2" spans="1:13" x14ac:dyDescent="0.2">
      <c r="K2" s="3" t="s">
        <v>121</v>
      </c>
    </row>
    <row r="3" spans="1:13" x14ac:dyDescent="0.2">
      <c r="K3" s="101" t="s">
        <v>0</v>
      </c>
      <c r="L3" s="101"/>
    </row>
    <row r="4" spans="1:13" x14ac:dyDescent="0.2">
      <c r="K4" s="101" t="s">
        <v>1</v>
      </c>
      <c r="L4" s="101"/>
    </row>
    <row r="5" spans="1:13" x14ac:dyDescent="0.2">
      <c r="K5" s="101"/>
      <c r="L5" s="101"/>
    </row>
    <row r="6" spans="1:13" x14ac:dyDescent="0.2">
      <c r="K6" s="101"/>
      <c r="L6" s="101"/>
    </row>
    <row r="7" spans="1:13" x14ac:dyDescent="0.2">
      <c r="K7" s="101"/>
      <c r="L7" s="101"/>
    </row>
    <row r="8" spans="1:13" x14ac:dyDescent="0.2">
      <c r="C8" s="4"/>
      <c r="K8" s="101"/>
      <c r="L8" s="101"/>
    </row>
    <row r="9" spans="1:13" x14ac:dyDescent="0.2">
      <c r="C9" s="4"/>
      <c r="K9" s="101"/>
      <c r="L9" s="101"/>
      <c r="M9" s="102"/>
    </row>
    <row r="10" spans="1:13" ht="18.75" customHeight="1" x14ac:dyDescent="0.2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</row>
    <row r="11" spans="1:13" ht="13.5" customHeight="1" thickBot="1" x14ac:dyDescent="0.25">
      <c r="A11" s="224" t="s">
        <v>2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</row>
    <row r="12" spans="1:13" ht="21.75" customHeight="1" x14ac:dyDescent="0.2">
      <c r="C12" s="225" t="s">
        <v>3</v>
      </c>
      <c r="D12" s="228" t="s">
        <v>4</v>
      </c>
      <c r="E12" s="231" t="s">
        <v>5</v>
      </c>
      <c r="F12" s="247" t="s">
        <v>6</v>
      </c>
      <c r="G12" s="234" t="s">
        <v>7</v>
      </c>
      <c r="H12" s="235"/>
      <c r="I12" s="235"/>
      <c r="J12" s="235"/>
      <c r="K12" s="235"/>
      <c r="L12" s="236"/>
      <c r="M12" s="237" t="s">
        <v>8</v>
      </c>
    </row>
    <row r="13" spans="1:13" ht="13.5" thickBot="1" x14ac:dyDescent="0.25">
      <c r="C13" s="226"/>
      <c r="D13" s="229"/>
      <c r="E13" s="232"/>
      <c r="F13" s="208"/>
      <c r="G13" s="185" t="s">
        <v>9</v>
      </c>
      <c r="H13" s="240"/>
      <c r="I13" s="240"/>
      <c r="J13" s="240"/>
      <c r="K13" s="240"/>
      <c r="L13" s="241"/>
      <c r="M13" s="238"/>
    </row>
    <row r="14" spans="1:13" ht="14.25" customHeight="1" thickBot="1" x14ac:dyDescent="0.25">
      <c r="C14" s="226"/>
      <c r="D14" s="229"/>
      <c r="E14" s="232"/>
      <c r="F14" s="208"/>
      <c r="G14" s="182" t="s">
        <v>10</v>
      </c>
      <c r="H14" s="242" t="s">
        <v>11</v>
      </c>
      <c r="I14" s="243"/>
      <c r="J14" s="243"/>
      <c r="K14" s="243"/>
      <c r="L14" s="244"/>
      <c r="M14" s="238"/>
    </row>
    <row r="15" spans="1:13" ht="13.5" thickBot="1" x14ac:dyDescent="0.25">
      <c r="C15" s="227"/>
      <c r="D15" s="230"/>
      <c r="E15" s="233"/>
      <c r="F15" s="183"/>
      <c r="G15" s="183"/>
      <c r="H15" s="5">
        <v>2015</v>
      </c>
      <c r="I15" s="5">
        <v>2016</v>
      </c>
      <c r="J15" s="6">
        <v>2017</v>
      </c>
      <c r="K15" s="5">
        <v>2018</v>
      </c>
      <c r="L15" s="5">
        <v>2019</v>
      </c>
      <c r="M15" s="239"/>
    </row>
    <row r="16" spans="1:13" ht="14.25" customHeight="1" x14ac:dyDescent="0.2"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2"/>
    </row>
    <row r="17" spans="3:14" ht="22.5" customHeight="1" thickBot="1" x14ac:dyDescent="0.25">
      <c r="C17" s="113" t="s">
        <v>12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5"/>
    </row>
    <row r="18" spans="3:14" ht="117" customHeight="1" thickBot="1" x14ac:dyDescent="0.25">
      <c r="C18" s="119" t="s">
        <v>13</v>
      </c>
      <c r="D18" s="7" t="s">
        <v>14</v>
      </c>
      <c r="E18" s="8" t="s">
        <v>15</v>
      </c>
      <c r="F18" s="8" t="s">
        <v>16</v>
      </c>
      <c r="G18" s="9">
        <f>H18+I18+J18+K18+L18</f>
        <v>70060</v>
      </c>
      <c r="H18" s="10"/>
      <c r="I18" s="10"/>
      <c r="J18" s="9"/>
      <c r="K18" s="10">
        <f>26498+43562</f>
        <v>70060</v>
      </c>
      <c r="L18" s="10"/>
      <c r="M18" s="11" t="s">
        <v>17</v>
      </c>
    </row>
    <row r="19" spans="3:14" ht="21.75" customHeight="1" thickBot="1" x14ac:dyDescent="0.25">
      <c r="C19" s="120"/>
      <c r="D19" s="136" t="s">
        <v>18</v>
      </c>
      <c r="E19" s="137"/>
      <c r="F19" s="139"/>
      <c r="G19" s="12">
        <f t="shared" ref="G19:L19" si="0">G18</f>
        <v>70060</v>
      </c>
      <c r="H19" s="13">
        <f t="shared" si="0"/>
        <v>0</v>
      </c>
      <c r="I19" s="13">
        <f t="shared" si="0"/>
        <v>0</v>
      </c>
      <c r="J19" s="12">
        <f t="shared" si="0"/>
        <v>0</v>
      </c>
      <c r="K19" s="13">
        <f t="shared" si="0"/>
        <v>70060</v>
      </c>
      <c r="L19" s="13">
        <f t="shared" si="0"/>
        <v>0</v>
      </c>
      <c r="M19" s="14"/>
    </row>
    <row r="20" spans="3:14" ht="63.75" customHeight="1" x14ac:dyDescent="0.2">
      <c r="C20" s="245" t="s">
        <v>19</v>
      </c>
      <c r="D20" s="180" t="s">
        <v>20</v>
      </c>
      <c r="E20" s="182" t="s">
        <v>15</v>
      </c>
      <c r="F20" s="182" t="s">
        <v>16</v>
      </c>
      <c r="G20" s="203">
        <f>H20+I20+J20+K20+L20</f>
        <v>900</v>
      </c>
      <c r="H20" s="201"/>
      <c r="I20" s="201"/>
      <c r="J20" s="203"/>
      <c r="K20" s="201">
        <f>360+540</f>
        <v>900</v>
      </c>
      <c r="L20" s="201"/>
      <c r="M20" s="134" t="s">
        <v>21</v>
      </c>
    </row>
    <row r="21" spans="3:14" ht="47.25" customHeight="1" thickBot="1" x14ac:dyDescent="0.25">
      <c r="C21" s="246"/>
      <c r="D21" s="181"/>
      <c r="E21" s="183"/>
      <c r="F21" s="183"/>
      <c r="G21" s="204"/>
      <c r="H21" s="202"/>
      <c r="I21" s="202"/>
      <c r="J21" s="204"/>
      <c r="K21" s="202"/>
      <c r="L21" s="202"/>
      <c r="M21" s="122"/>
    </row>
    <row r="22" spans="3:14" ht="110.25" customHeight="1" thickBot="1" x14ac:dyDescent="0.25">
      <c r="C22" s="157" t="s">
        <v>22</v>
      </c>
      <c r="D22" s="7" t="s">
        <v>23</v>
      </c>
      <c r="E22" s="8" t="s">
        <v>15</v>
      </c>
      <c r="F22" s="8" t="s">
        <v>16</v>
      </c>
      <c r="G22" s="9">
        <f>H22+I22+J22+K22+L22</f>
        <v>200</v>
      </c>
      <c r="H22" s="10"/>
      <c r="I22" s="10"/>
      <c r="J22" s="9"/>
      <c r="K22" s="10">
        <f>10+190</f>
        <v>200</v>
      </c>
      <c r="L22" s="10"/>
      <c r="M22" s="121" t="s">
        <v>24</v>
      </c>
    </row>
    <row r="23" spans="3:14" ht="60.75" customHeight="1" thickBot="1" x14ac:dyDescent="0.25">
      <c r="C23" s="120"/>
      <c r="D23" s="136" t="s">
        <v>18</v>
      </c>
      <c r="E23" s="137"/>
      <c r="F23" s="139"/>
      <c r="G23" s="12">
        <f t="shared" ref="G23:L23" si="1">G20+G22</f>
        <v>1100</v>
      </c>
      <c r="H23" s="13">
        <f t="shared" si="1"/>
        <v>0</v>
      </c>
      <c r="I23" s="13">
        <f t="shared" si="1"/>
        <v>0</v>
      </c>
      <c r="J23" s="12">
        <f t="shared" si="1"/>
        <v>0</v>
      </c>
      <c r="K23" s="13">
        <f t="shared" si="1"/>
        <v>1100</v>
      </c>
      <c r="L23" s="13">
        <f t="shared" si="1"/>
        <v>0</v>
      </c>
      <c r="M23" s="122"/>
    </row>
    <row r="24" spans="3:14" ht="84" customHeight="1" thickBot="1" x14ac:dyDescent="0.25">
      <c r="C24" s="15" t="s">
        <v>25</v>
      </c>
      <c r="D24" s="16" t="s">
        <v>26</v>
      </c>
      <c r="E24" s="8" t="s">
        <v>15</v>
      </c>
      <c r="F24" s="8" t="s">
        <v>16</v>
      </c>
      <c r="G24" s="9">
        <f>H24+I24+J24+K24+L24</f>
        <v>6000</v>
      </c>
      <c r="H24" s="10"/>
      <c r="I24" s="10"/>
      <c r="J24" s="9"/>
      <c r="K24" s="10">
        <f>200+5800</f>
        <v>6000</v>
      </c>
      <c r="L24" s="10"/>
      <c r="M24" s="11" t="s">
        <v>27</v>
      </c>
    </row>
    <row r="25" spans="3:14" ht="117" customHeight="1" thickBot="1" x14ac:dyDescent="0.25">
      <c r="C25" s="15" t="s">
        <v>28</v>
      </c>
      <c r="D25" s="7" t="s">
        <v>29</v>
      </c>
      <c r="E25" s="8" t="s">
        <v>15</v>
      </c>
      <c r="F25" s="8" t="s">
        <v>16</v>
      </c>
      <c r="G25" s="9">
        <f>H25+I25+J25+K25+L25</f>
        <v>200</v>
      </c>
      <c r="H25" s="10"/>
      <c r="I25" s="10"/>
      <c r="J25" s="9"/>
      <c r="K25" s="10">
        <f>100+100</f>
        <v>200</v>
      </c>
      <c r="L25" s="10"/>
      <c r="M25" s="11" t="s">
        <v>30</v>
      </c>
    </row>
    <row r="26" spans="3:14" ht="47.25" customHeight="1" thickBot="1" x14ac:dyDescent="0.25">
      <c r="C26" s="119" t="s">
        <v>31</v>
      </c>
      <c r="D26" s="7" t="s">
        <v>32</v>
      </c>
      <c r="E26" s="8" t="s">
        <v>15</v>
      </c>
      <c r="F26" s="8" t="s">
        <v>16</v>
      </c>
      <c r="G26" s="9">
        <f>H26+I26+J26+K26+L26</f>
        <v>200</v>
      </c>
      <c r="H26" s="10"/>
      <c r="I26" s="10"/>
      <c r="J26" s="9"/>
      <c r="K26" s="10">
        <v>200</v>
      </c>
      <c r="L26" s="10"/>
      <c r="M26" s="134" t="s">
        <v>33</v>
      </c>
    </row>
    <row r="27" spans="3:14" ht="29.25" customHeight="1" thickBot="1" x14ac:dyDescent="0.25">
      <c r="C27" s="120"/>
      <c r="D27" s="136" t="s">
        <v>18</v>
      </c>
      <c r="E27" s="137"/>
      <c r="F27" s="139"/>
      <c r="G27" s="12">
        <f t="shared" ref="G27:L27" si="2">G26+G25+G24</f>
        <v>6400</v>
      </c>
      <c r="H27" s="13">
        <f t="shared" si="2"/>
        <v>0</v>
      </c>
      <c r="I27" s="13">
        <f t="shared" si="2"/>
        <v>0</v>
      </c>
      <c r="J27" s="12">
        <f t="shared" si="2"/>
        <v>0</v>
      </c>
      <c r="K27" s="13">
        <f t="shared" si="2"/>
        <v>6400</v>
      </c>
      <c r="L27" s="13">
        <f t="shared" si="2"/>
        <v>0</v>
      </c>
      <c r="M27" s="122"/>
    </row>
    <row r="28" spans="3:14" ht="19.5" thickBot="1" x14ac:dyDescent="0.25">
      <c r="C28" s="209" t="s">
        <v>34</v>
      </c>
      <c r="D28" s="210"/>
      <c r="E28" s="210"/>
      <c r="F28" s="211"/>
      <c r="G28" s="17">
        <f t="shared" ref="G28:L28" si="3">G27+G23+G19</f>
        <v>77560</v>
      </c>
      <c r="H28" s="17">
        <f t="shared" si="3"/>
        <v>0</v>
      </c>
      <c r="I28" s="17">
        <f t="shared" si="3"/>
        <v>0</v>
      </c>
      <c r="J28" s="17">
        <f t="shared" si="3"/>
        <v>0</v>
      </c>
      <c r="K28" s="17">
        <f t="shared" si="3"/>
        <v>77560</v>
      </c>
      <c r="L28" s="17">
        <f t="shared" si="3"/>
        <v>0</v>
      </c>
      <c r="M28" s="18"/>
      <c r="N28" s="19"/>
    </row>
    <row r="29" spans="3:14" ht="13.5" thickBot="1" x14ac:dyDescent="0.25">
      <c r="C29" s="220"/>
      <c r="D29" s="221"/>
      <c r="E29" s="221"/>
      <c r="F29" s="221"/>
      <c r="G29" s="221"/>
      <c r="H29" s="221"/>
      <c r="I29" s="221"/>
      <c r="J29" s="221"/>
      <c r="K29" s="221"/>
      <c r="L29" s="221"/>
      <c r="M29" s="222"/>
    </row>
    <row r="30" spans="3:14" ht="17.25" thickBot="1" x14ac:dyDescent="0.25">
      <c r="C30" s="217" t="s">
        <v>35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9"/>
    </row>
    <row r="31" spans="3:14" ht="171" customHeight="1" thickBot="1" x14ac:dyDescent="0.25">
      <c r="C31" s="119" t="s">
        <v>36</v>
      </c>
      <c r="D31" s="7" t="s">
        <v>37</v>
      </c>
      <c r="E31" s="8" t="s">
        <v>15</v>
      </c>
      <c r="F31" s="8" t="s">
        <v>16</v>
      </c>
      <c r="G31" s="9">
        <f t="shared" ref="G31:G36" si="4">H31+I31+J31+K31+L31</f>
        <v>10000</v>
      </c>
      <c r="H31" s="10"/>
      <c r="I31" s="10"/>
      <c r="J31" s="9"/>
      <c r="K31" s="10">
        <f>2831+7169</f>
        <v>10000</v>
      </c>
      <c r="L31" s="10"/>
      <c r="M31" s="11" t="s">
        <v>38</v>
      </c>
    </row>
    <row r="32" spans="3:14" ht="18.75" customHeight="1" thickBot="1" x14ac:dyDescent="0.25">
      <c r="C32" s="120"/>
      <c r="D32" s="136" t="s">
        <v>18</v>
      </c>
      <c r="E32" s="137"/>
      <c r="F32" s="139"/>
      <c r="G32" s="12">
        <f t="shared" si="4"/>
        <v>10000</v>
      </c>
      <c r="H32" s="13">
        <f>H31</f>
        <v>0</v>
      </c>
      <c r="I32" s="13">
        <f>I31</f>
        <v>0</v>
      </c>
      <c r="J32" s="12">
        <f>J31</f>
        <v>0</v>
      </c>
      <c r="K32" s="13">
        <f>K31</f>
        <v>10000</v>
      </c>
      <c r="L32" s="13">
        <f>L31</f>
        <v>0</v>
      </c>
      <c r="M32" s="11"/>
    </row>
    <row r="33" spans="3:14" ht="81" customHeight="1" thickBot="1" x14ac:dyDescent="0.25">
      <c r="C33" s="119" t="s">
        <v>39</v>
      </c>
      <c r="D33" s="7" t="s">
        <v>40</v>
      </c>
      <c r="E33" s="8" t="s">
        <v>15</v>
      </c>
      <c r="F33" s="8" t="s">
        <v>16</v>
      </c>
      <c r="G33" s="9">
        <f t="shared" si="4"/>
        <v>500</v>
      </c>
      <c r="H33" s="10"/>
      <c r="I33" s="10"/>
      <c r="J33" s="9"/>
      <c r="K33" s="10">
        <f>50+450</f>
        <v>500</v>
      </c>
      <c r="L33" s="10"/>
      <c r="M33" s="134" t="s">
        <v>21</v>
      </c>
    </row>
    <row r="34" spans="3:14" ht="39" thickBot="1" x14ac:dyDescent="0.25">
      <c r="C34" s="157"/>
      <c r="D34" s="7" t="s">
        <v>41</v>
      </c>
      <c r="E34" s="8" t="s">
        <v>15</v>
      </c>
      <c r="F34" s="8" t="s">
        <v>16</v>
      </c>
      <c r="G34" s="9">
        <f t="shared" si="4"/>
        <v>0</v>
      </c>
      <c r="H34" s="10">
        <v>0</v>
      </c>
      <c r="I34" s="10"/>
      <c r="J34" s="9"/>
      <c r="K34" s="10">
        <v>0</v>
      </c>
      <c r="L34" s="10">
        <v>0</v>
      </c>
      <c r="M34" s="121"/>
    </row>
    <row r="35" spans="3:14" ht="16.5" thickBot="1" x14ac:dyDescent="0.25">
      <c r="C35" s="120"/>
      <c r="D35" s="136" t="s">
        <v>18</v>
      </c>
      <c r="E35" s="137"/>
      <c r="F35" s="139"/>
      <c r="G35" s="12">
        <f t="shared" si="4"/>
        <v>500</v>
      </c>
      <c r="H35" s="13">
        <f>H33+H34</f>
        <v>0</v>
      </c>
      <c r="I35" s="13">
        <f>I33+I34</f>
        <v>0</v>
      </c>
      <c r="J35" s="12">
        <f>J33+J34</f>
        <v>0</v>
      </c>
      <c r="K35" s="13">
        <f>K33+K34</f>
        <v>500</v>
      </c>
      <c r="L35" s="13">
        <f>L33+L34</f>
        <v>0</v>
      </c>
      <c r="M35" s="122"/>
    </row>
    <row r="36" spans="3:14" ht="63" customHeight="1" x14ac:dyDescent="0.2">
      <c r="C36" s="119" t="s">
        <v>42</v>
      </c>
      <c r="D36" s="180" t="s">
        <v>43</v>
      </c>
      <c r="E36" s="182" t="s">
        <v>15</v>
      </c>
      <c r="F36" s="182" t="s">
        <v>16</v>
      </c>
      <c r="G36" s="203">
        <f t="shared" si="4"/>
        <v>1500</v>
      </c>
      <c r="H36" s="201"/>
      <c r="I36" s="201"/>
      <c r="J36" s="203"/>
      <c r="K36" s="201">
        <f>0+1500</f>
        <v>1500</v>
      </c>
      <c r="L36" s="201"/>
      <c r="M36" s="134" t="s">
        <v>44</v>
      </c>
    </row>
    <row r="37" spans="3:14" ht="52.5" customHeight="1" thickBot="1" x14ac:dyDescent="0.25">
      <c r="C37" s="157"/>
      <c r="D37" s="181"/>
      <c r="E37" s="183"/>
      <c r="F37" s="183"/>
      <c r="G37" s="204"/>
      <c r="H37" s="202"/>
      <c r="I37" s="202"/>
      <c r="J37" s="204"/>
      <c r="K37" s="202"/>
      <c r="L37" s="202"/>
      <c r="M37" s="121"/>
    </row>
    <row r="38" spans="3:14" ht="90.75" customHeight="1" thickBot="1" x14ac:dyDescent="0.25">
      <c r="C38" s="120"/>
      <c r="D38" s="7" t="s">
        <v>45</v>
      </c>
      <c r="E38" s="8" t="s">
        <v>15</v>
      </c>
      <c r="F38" s="8" t="s">
        <v>16</v>
      </c>
      <c r="G38" s="9">
        <f>H38+I38+J38+K38+L38</f>
        <v>1500</v>
      </c>
      <c r="H38" s="10"/>
      <c r="I38" s="10"/>
      <c r="J38" s="9"/>
      <c r="K38" s="10">
        <f>0+1500</f>
        <v>1500</v>
      </c>
      <c r="L38" s="10"/>
      <c r="M38" s="122"/>
    </row>
    <row r="39" spans="3:14" ht="107.25" customHeight="1" thickBot="1" x14ac:dyDescent="0.25">
      <c r="C39" s="15" t="s">
        <v>46</v>
      </c>
      <c r="D39" s="7" t="s">
        <v>47</v>
      </c>
      <c r="E39" s="8" t="s">
        <v>15</v>
      </c>
      <c r="F39" s="8" t="s">
        <v>16</v>
      </c>
      <c r="G39" s="9">
        <f>H39+I39+J39+K39+L39</f>
        <v>300</v>
      </c>
      <c r="H39" s="10"/>
      <c r="I39" s="10"/>
      <c r="J39" s="9"/>
      <c r="K39" s="10">
        <f>200+100</f>
        <v>300</v>
      </c>
      <c r="L39" s="10"/>
      <c r="M39" s="11" t="s">
        <v>48</v>
      </c>
    </row>
    <row r="40" spans="3:14" ht="96" customHeight="1" thickBot="1" x14ac:dyDescent="0.25">
      <c r="C40" s="15" t="s">
        <v>49</v>
      </c>
      <c r="D40" s="7" t="s">
        <v>50</v>
      </c>
      <c r="E40" s="8" t="s">
        <v>15</v>
      </c>
      <c r="F40" s="8" t="s">
        <v>16</v>
      </c>
      <c r="G40" s="9">
        <f>H40+I40+J40+K40+L40</f>
        <v>200</v>
      </c>
      <c r="H40" s="10"/>
      <c r="I40" s="10"/>
      <c r="J40" s="9"/>
      <c r="K40" s="10">
        <f>0+200</f>
        <v>200</v>
      </c>
      <c r="L40" s="10"/>
      <c r="M40" s="11" t="s">
        <v>33</v>
      </c>
    </row>
    <row r="41" spans="3:14" ht="120" customHeight="1" thickBot="1" x14ac:dyDescent="0.25">
      <c r="C41" s="20" t="s">
        <v>51</v>
      </c>
      <c r="D41" s="21" t="s">
        <v>52</v>
      </c>
      <c r="E41" s="22" t="s">
        <v>15</v>
      </c>
      <c r="F41" s="22" t="s">
        <v>16</v>
      </c>
      <c r="G41" s="23">
        <f>H41+I41+J41+K41+L41</f>
        <v>2000</v>
      </c>
      <c r="H41" s="24"/>
      <c r="I41" s="24"/>
      <c r="J41" s="23"/>
      <c r="K41" s="24">
        <f>0+2000</f>
        <v>2000</v>
      </c>
      <c r="L41" s="24"/>
      <c r="M41" s="25"/>
    </row>
    <row r="42" spans="3:14" ht="16.5" thickBot="1" x14ac:dyDescent="0.25">
      <c r="C42" s="26"/>
      <c r="D42" s="136" t="s">
        <v>18</v>
      </c>
      <c r="E42" s="137"/>
      <c r="F42" s="139"/>
      <c r="G42" s="12">
        <f>G36+G38+G39+G40</f>
        <v>3500</v>
      </c>
      <c r="H42" s="13">
        <f>H36+H38+H39+H40</f>
        <v>0</v>
      </c>
      <c r="I42" s="13">
        <f>I36+I38+I39+I40</f>
        <v>0</v>
      </c>
      <c r="J42" s="12">
        <f>J36+J38+J39+J40+J41</f>
        <v>0</v>
      </c>
      <c r="K42" s="13">
        <f>K36+K38+K39+K40</f>
        <v>3500</v>
      </c>
      <c r="L42" s="13">
        <f>L36+L38+L39+L40</f>
        <v>0</v>
      </c>
      <c r="M42" s="14"/>
    </row>
    <row r="43" spans="3:14" ht="16.5" thickBot="1" x14ac:dyDescent="0.25">
      <c r="C43" s="104" t="s">
        <v>34</v>
      </c>
      <c r="D43" s="105"/>
      <c r="E43" s="105"/>
      <c r="F43" s="106"/>
      <c r="G43" s="17">
        <f t="shared" ref="G43:L43" si="5">G32+G35+G42</f>
        <v>14000</v>
      </c>
      <c r="H43" s="17">
        <f t="shared" si="5"/>
        <v>0</v>
      </c>
      <c r="I43" s="17">
        <f t="shared" si="5"/>
        <v>0</v>
      </c>
      <c r="J43" s="17">
        <f t="shared" si="5"/>
        <v>0</v>
      </c>
      <c r="K43" s="17">
        <f t="shared" si="5"/>
        <v>14000</v>
      </c>
      <c r="L43" s="17">
        <f t="shared" si="5"/>
        <v>0</v>
      </c>
      <c r="M43" s="27"/>
      <c r="N43" s="19"/>
    </row>
    <row r="44" spans="3:14" ht="27.75" customHeight="1" x14ac:dyDescent="0.2">
      <c r="C44" s="110"/>
      <c r="D44" s="111"/>
      <c r="E44" s="111"/>
      <c r="F44" s="111"/>
      <c r="G44" s="111"/>
      <c r="H44" s="111"/>
      <c r="I44" s="111"/>
      <c r="J44" s="111"/>
      <c r="K44" s="111"/>
      <c r="L44" s="111"/>
      <c r="M44" s="112"/>
    </row>
    <row r="45" spans="3:14" ht="17.25" thickBot="1" x14ac:dyDescent="0.25">
      <c r="C45" s="113" t="s">
        <v>53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5"/>
    </row>
    <row r="46" spans="3:14" ht="85.5" customHeight="1" thickBot="1" x14ac:dyDescent="0.25">
      <c r="C46" s="119" t="s">
        <v>54</v>
      </c>
      <c r="D46" s="7" t="s">
        <v>55</v>
      </c>
      <c r="E46" s="8" t="s">
        <v>15</v>
      </c>
      <c r="F46" s="8" t="s">
        <v>16</v>
      </c>
      <c r="G46" s="9">
        <f>H46+I46+J46+K46+L46</f>
        <v>3500</v>
      </c>
      <c r="H46" s="10"/>
      <c r="I46" s="10"/>
      <c r="J46" s="9"/>
      <c r="K46" s="10">
        <f>1186+2314</f>
        <v>3500</v>
      </c>
      <c r="L46" s="10"/>
      <c r="M46" s="212" t="s">
        <v>56</v>
      </c>
    </row>
    <row r="47" spans="3:14" ht="21.75" customHeight="1" thickBot="1" x14ac:dyDescent="0.25">
      <c r="C47" s="120"/>
      <c r="D47" s="192" t="s">
        <v>18</v>
      </c>
      <c r="E47" s="164"/>
      <c r="F47" s="193"/>
      <c r="G47" s="12">
        <f t="shared" ref="G47:L47" si="6">G46</f>
        <v>3500</v>
      </c>
      <c r="H47" s="13">
        <f t="shared" si="6"/>
        <v>0</v>
      </c>
      <c r="I47" s="13">
        <f t="shared" si="6"/>
        <v>0</v>
      </c>
      <c r="J47" s="12">
        <f t="shared" si="6"/>
        <v>0</v>
      </c>
      <c r="K47" s="13">
        <f t="shared" si="6"/>
        <v>3500</v>
      </c>
      <c r="L47" s="13">
        <f t="shared" si="6"/>
        <v>0</v>
      </c>
      <c r="M47" s="213"/>
    </row>
    <row r="48" spans="3:14" ht="43.5" customHeight="1" x14ac:dyDescent="0.2">
      <c r="C48" s="119" t="s">
        <v>57</v>
      </c>
      <c r="D48" s="180" t="s">
        <v>58</v>
      </c>
      <c r="E48" s="182" t="s">
        <v>15</v>
      </c>
      <c r="F48" s="182" t="s">
        <v>16</v>
      </c>
      <c r="G48" s="203">
        <f>H48+I48+J48+K48+L48</f>
        <v>200</v>
      </c>
      <c r="H48" s="201"/>
      <c r="I48" s="201"/>
      <c r="J48" s="203"/>
      <c r="K48" s="201">
        <f>20+180</f>
        <v>200</v>
      </c>
      <c r="L48" s="201"/>
      <c r="M48" s="28"/>
    </row>
    <row r="49" spans="3:14" ht="12.75" customHeight="1" x14ac:dyDescent="0.2">
      <c r="C49" s="157"/>
      <c r="D49" s="207"/>
      <c r="E49" s="208"/>
      <c r="F49" s="208"/>
      <c r="G49" s="206"/>
      <c r="H49" s="205"/>
      <c r="I49" s="205"/>
      <c r="J49" s="206"/>
      <c r="K49" s="205"/>
      <c r="L49" s="205"/>
      <c r="M49" s="29"/>
    </row>
    <row r="50" spans="3:14" ht="12.75" customHeight="1" x14ac:dyDescent="0.2">
      <c r="C50" s="157"/>
      <c r="D50" s="207"/>
      <c r="E50" s="208"/>
      <c r="F50" s="208"/>
      <c r="G50" s="206"/>
      <c r="H50" s="205"/>
      <c r="I50" s="205"/>
      <c r="J50" s="206"/>
      <c r="K50" s="205"/>
      <c r="L50" s="205"/>
      <c r="M50" s="29"/>
    </row>
    <row r="51" spans="3:14" ht="12.75" customHeight="1" x14ac:dyDescent="0.2">
      <c r="C51" s="157"/>
      <c r="D51" s="207"/>
      <c r="E51" s="208"/>
      <c r="F51" s="208"/>
      <c r="G51" s="206"/>
      <c r="H51" s="205"/>
      <c r="I51" s="205"/>
      <c r="J51" s="206"/>
      <c r="K51" s="205"/>
      <c r="L51" s="205"/>
      <c r="M51" s="29"/>
    </row>
    <row r="52" spans="3:14" ht="12.75" customHeight="1" x14ac:dyDescent="0.2">
      <c r="C52" s="157"/>
      <c r="D52" s="207"/>
      <c r="E52" s="208"/>
      <c r="F52" s="208"/>
      <c r="G52" s="206"/>
      <c r="H52" s="205"/>
      <c r="I52" s="205"/>
      <c r="J52" s="206"/>
      <c r="K52" s="205"/>
      <c r="L52" s="205"/>
      <c r="M52" s="29"/>
    </row>
    <row r="53" spans="3:14" ht="12.75" customHeight="1" x14ac:dyDescent="0.2">
      <c r="C53" s="157"/>
      <c r="D53" s="207"/>
      <c r="E53" s="208"/>
      <c r="F53" s="208"/>
      <c r="G53" s="206"/>
      <c r="H53" s="205"/>
      <c r="I53" s="205"/>
      <c r="J53" s="206"/>
      <c r="K53" s="205"/>
      <c r="L53" s="205"/>
      <c r="M53" s="29"/>
    </row>
    <row r="54" spans="3:14" ht="12.75" customHeight="1" x14ac:dyDescent="0.2">
      <c r="C54" s="157"/>
      <c r="D54" s="207"/>
      <c r="E54" s="208"/>
      <c r="F54" s="208"/>
      <c r="G54" s="206"/>
      <c r="H54" s="205"/>
      <c r="I54" s="205"/>
      <c r="J54" s="206"/>
      <c r="K54" s="205"/>
      <c r="L54" s="205"/>
      <c r="M54" s="29"/>
    </row>
    <row r="55" spans="3:14" ht="51" customHeight="1" thickBot="1" x14ac:dyDescent="0.25">
      <c r="C55" s="157"/>
      <c r="D55" s="181"/>
      <c r="E55" s="183"/>
      <c r="F55" s="183"/>
      <c r="G55" s="204"/>
      <c r="H55" s="202"/>
      <c r="I55" s="202"/>
      <c r="J55" s="204"/>
      <c r="K55" s="202"/>
      <c r="L55" s="202"/>
      <c r="M55" s="29"/>
    </row>
    <row r="56" spans="3:14" ht="43.5" customHeight="1" thickBot="1" x14ac:dyDescent="0.25">
      <c r="C56" s="120"/>
      <c r="D56" s="192" t="s">
        <v>18</v>
      </c>
      <c r="E56" s="164"/>
      <c r="F56" s="193"/>
      <c r="G56" s="12">
        <f>H56+I56+J56+K56+L56</f>
        <v>200</v>
      </c>
      <c r="H56" s="13"/>
      <c r="I56" s="13"/>
      <c r="J56" s="12"/>
      <c r="K56" s="13">
        <f>K48</f>
        <v>200</v>
      </c>
      <c r="L56" s="13"/>
      <c r="M56" s="11"/>
    </row>
    <row r="57" spans="3:14" ht="16.5" thickBot="1" x14ac:dyDescent="0.25">
      <c r="C57" s="209" t="s">
        <v>34</v>
      </c>
      <c r="D57" s="210"/>
      <c r="E57" s="210"/>
      <c r="F57" s="211"/>
      <c r="G57" s="17">
        <f>H57+I57+J57+K57+L57</f>
        <v>3700</v>
      </c>
      <c r="H57" s="17">
        <f>H47+H56</f>
        <v>0</v>
      </c>
      <c r="I57" s="17">
        <f>I47+I56</f>
        <v>0</v>
      </c>
      <c r="J57" s="17">
        <f>J47+J56</f>
        <v>0</v>
      </c>
      <c r="K57" s="17">
        <f>K47+K56</f>
        <v>3700</v>
      </c>
      <c r="L57" s="17">
        <f>L47+L56</f>
        <v>0</v>
      </c>
      <c r="M57" s="30"/>
      <c r="N57" s="19"/>
    </row>
    <row r="58" spans="3:14" ht="13.5" thickBot="1" x14ac:dyDescent="0.25">
      <c r="C58" s="214"/>
      <c r="D58" s="215"/>
      <c r="E58" s="215"/>
      <c r="F58" s="215"/>
      <c r="G58" s="215"/>
      <c r="H58" s="215"/>
      <c r="I58" s="215"/>
      <c r="J58" s="215"/>
      <c r="K58" s="215"/>
      <c r="L58" s="215"/>
      <c r="M58" s="216"/>
    </row>
    <row r="59" spans="3:14" ht="17.25" thickBot="1" x14ac:dyDescent="0.25">
      <c r="C59" s="198" t="s">
        <v>59</v>
      </c>
      <c r="D59" s="199"/>
      <c r="E59" s="199"/>
      <c r="F59" s="199"/>
      <c r="G59" s="199"/>
      <c r="H59" s="199"/>
      <c r="I59" s="199"/>
      <c r="J59" s="199"/>
      <c r="K59" s="199"/>
      <c r="L59" s="199"/>
      <c r="M59" s="200"/>
    </row>
    <row r="60" spans="3:14" ht="82.5" customHeight="1" thickBot="1" x14ac:dyDescent="0.25">
      <c r="C60" s="119" t="s">
        <v>60</v>
      </c>
      <c r="D60" s="31" t="s">
        <v>61</v>
      </c>
      <c r="E60" s="32" t="s">
        <v>15</v>
      </c>
      <c r="F60" s="32" t="s">
        <v>16</v>
      </c>
      <c r="G60" s="33">
        <f t="shared" ref="G60:G67" si="7">H60+I60+J60+K60+L60</f>
        <v>2500</v>
      </c>
      <c r="H60" s="34"/>
      <c r="I60" s="34"/>
      <c r="J60" s="33"/>
      <c r="K60" s="34">
        <f>580+680+740+500</f>
        <v>2500</v>
      </c>
      <c r="L60" s="34"/>
      <c r="M60" s="134" t="s">
        <v>62</v>
      </c>
    </row>
    <row r="61" spans="3:14" ht="27.75" customHeight="1" thickBot="1" x14ac:dyDescent="0.25">
      <c r="C61" s="194"/>
      <c r="D61" s="35" t="s">
        <v>63</v>
      </c>
      <c r="E61" s="22"/>
      <c r="F61" s="22"/>
      <c r="G61" s="36">
        <f t="shared" si="7"/>
        <v>400</v>
      </c>
      <c r="H61" s="37"/>
      <c r="I61" s="37"/>
      <c r="J61" s="36"/>
      <c r="K61" s="37">
        <v>400</v>
      </c>
      <c r="L61" s="38"/>
      <c r="M61" s="159"/>
    </row>
    <row r="62" spans="3:14" ht="16.5" thickBot="1" x14ac:dyDescent="0.25">
      <c r="C62" s="120"/>
      <c r="D62" s="195" t="s">
        <v>18</v>
      </c>
      <c r="E62" s="196"/>
      <c r="F62" s="197"/>
      <c r="G62" s="12">
        <f t="shared" si="7"/>
        <v>2900</v>
      </c>
      <c r="H62" s="13">
        <f>H60+H61</f>
        <v>0</v>
      </c>
      <c r="I62" s="13">
        <f>I60+I61</f>
        <v>0</v>
      </c>
      <c r="J62" s="12">
        <f>J60+J61</f>
        <v>0</v>
      </c>
      <c r="K62" s="13">
        <f>K60+K61</f>
        <v>2900</v>
      </c>
      <c r="L62" s="13">
        <f>L60+L61</f>
        <v>0</v>
      </c>
      <c r="M62" s="122"/>
    </row>
    <row r="63" spans="3:14" ht="46.5" customHeight="1" thickBot="1" x14ac:dyDescent="0.25">
      <c r="C63" s="119" t="s">
        <v>42</v>
      </c>
      <c r="D63" s="7" t="s">
        <v>64</v>
      </c>
      <c r="E63" s="8" t="s">
        <v>15</v>
      </c>
      <c r="F63" s="8" t="s">
        <v>16</v>
      </c>
      <c r="G63" s="9">
        <f t="shared" si="7"/>
        <v>500</v>
      </c>
      <c r="H63" s="10"/>
      <c r="I63" s="10"/>
      <c r="J63" s="9"/>
      <c r="K63" s="10">
        <v>500</v>
      </c>
      <c r="L63" s="10"/>
      <c r="M63" s="134" t="s">
        <v>65</v>
      </c>
    </row>
    <row r="64" spans="3:14" ht="45.75" customHeight="1" thickBot="1" x14ac:dyDescent="0.25">
      <c r="C64" s="157"/>
      <c r="D64" s="7" t="s">
        <v>66</v>
      </c>
      <c r="E64" s="8" t="s">
        <v>15</v>
      </c>
      <c r="F64" s="8" t="s">
        <v>16</v>
      </c>
      <c r="G64" s="9">
        <f t="shared" si="7"/>
        <v>500</v>
      </c>
      <c r="H64" s="10"/>
      <c r="I64" s="10"/>
      <c r="J64" s="9"/>
      <c r="K64" s="10">
        <v>500</v>
      </c>
      <c r="L64" s="10"/>
      <c r="M64" s="121"/>
    </row>
    <row r="65" spans="3:14" ht="49.5" customHeight="1" thickBot="1" x14ac:dyDescent="0.25">
      <c r="C65" s="157"/>
      <c r="D65" s="7" t="s">
        <v>67</v>
      </c>
      <c r="E65" s="8" t="s">
        <v>15</v>
      </c>
      <c r="F65" s="8" t="s">
        <v>16</v>
      </c>
      <c r="G65" s="9">
        <f t="shared" si="7"/>
        <v>500</v>
      </c>
      <c r="H65" s="10"/>
      <c r="I65" s="10"/>
      <c r="J65" s="9"/>
      <c r="K65" s="10">
        <v>500</v>
      </c>
      <c r="L65" s="10"/>
      <c r="M65" s="121"/>
    </row>
    <row r="66" spans="3:14" ht="16.5" thickBot="1" x14ac:dyDescent="0.25">
      <c r="C66" s="120"/>
      <c r="D66" s="136" t="s">
        <v>18</v>
      </c>
      <c r="E66" s="137"/>
      <c r="F66" s="139"/>
      <c r="G66" s="12">
        <f t="shared" si="7"/>
        <v>1500</v>
      </c>
      <c r="H66" s="13">
        <f>H63+H64+H65</f>
        <v>0</v>
      </c>
      <c r="I66" s="13">
        <f>I63+I64+I65</f>
        <v>0</v>
      </c>
      <c r="J66" s="12">
        <f>J63+J64+J65</f>
        <v>0</v>
      </c>
      <c r="K66" s="13">
        <f>K63+K64+K65</f>
        <v>1500</v>
      </c>
      <c r="L66" s="13">
        <f>L63+L64+L65</f>
        <v>0</v>
      </c>
      <c r="M66" s="122"/>
    </row>
    <row r="67" spans="3:14" ht="18" customHeight="1" thickBot="1" x14ac:dyDescent="0.25">
      <c r="C67" s="189" t="s">
        <v>34</v>
      </c>
      <c r="D67" s="190"/>
      <c r="E67" s="190"/>
      <c r="F67" s="191"/>
      <c r="G67" s="17">
        <f t="shared" si="7"/>
        <v>4400</v>
      </c>
      <c r="H67" s="17">
        <f>H62+H66</f>
        <v>0</v>
      </c>
      <c r="I67" s="17">
        <f>I62+I66</f>
        <v>0</v>
      </c>
      <c r="J67" s="17">
        <f>J62+J66</f>
        <v>0</v>
      </c>
      <c r="K67" s="17">
        <f>K62+K66</f>
        <v>4400</v>
      </c>
      <c r="L67" s="17">
        <f>L62+L66</f>
        <v>0</v>
      </c>
      <c r="M67" s="39"/>
      <c r="N67" s="19"/>
    </row>
    <row r="68" spans="3:14" ht="27.75" customHeight="1" thickBot="1" x14ac:dyDescent="0.25">
      <c r="C68" s="153" t="s">
        <v>68</v>
      </c>
      <c r="D68" s="154"/>
      <c r="E68" s="154"/>
      <c r="F68" s="154"/>
      <c r="G68" s="154"/>
      <c r="H68" s="154"/>
      <c r="I68" s="154"/>
      <c r="J68" s="154"/>
      <c r="K68" s="154"/>
      <c r="L68" s="154"/>
      <c r="M68" s="156"/>
    </row>
    <row r="69" spans="3:14" ht="78.75" customHeight="1" thickBot="1" x14ac:dyDescent="0.25">
      <c r="C69" s="119" t="s">
        <v>69</v>
      </c>
      <c r="D69" s="7" t="s">
        <v>61</v>
      </c>
      <c r="E69" s="8" t="s">
        <v>15</v>
      </c>
      <c r="F69" s="8" t="s">
        <v>16</v>
      </c>
      <c r="G69" s="9">
        <f t="shared" ref="G69:G76" si="8">H69+I69+J69+K69+L69</f>
        <v>3500</v>
      </c>
      <c r="H69" s="10"/>
      <c r="I69" s="10"/>
      <c r="J69" s="9"/>
      <c r="K69" s="10">
        <f>650+2350+500</f>
        <v>3500</v>
      </c>
      <c r="L69" s="10"/>
      <c r="M69" s="134" t="s">
        <v>70</v>
      </c>
    </row>
    <row r="70" spans="3:14" ht="16.5" thickBot="1" x14ac:dyDescent="0.25">
      <c r="C70" s="120"/>
      <c r="D70" s="192" t="s">
        <v>18</v>
      </c>
      <c r="E70" s="164"/>
      <c r="F70" s="193"/>
      <c r="G70" s="12">
        <f t="shared" si="8"/>
        <v>3500</v>
      </c>
      <c r="H70" s="13">
        <f>H69</f>
        <v>0</v>
      </c>
      <c r="I70" s="13">
        <f>I69</f>
        <v>0</v>
      </c>
      <c r="J70" s="12">
        <f>J69</f>
        <v>0</v>
      </c>
      <c r="K70" s="13">
        <f>K69</f>
        <v>3500</v>
      </c>
      <c r="L70" s="13">
        <f>L69</f>
        <v>0</v>
      </c>
      <c r="M70" s="122"/>
    </row>
    <row r="71" spans="3:14" ht="96.75" customHeight="1" thickBot="1" x14ac:dyDescent="0.25">
      <c r="C71" s="15" t="s">
        <v>42</v>
      </c>
      <c r="D71" s="7" t="s">
        <v>71</v>
      </c>
      <c r="E71" s="8" t="s">
        <v>15</v>
      </c>
      <c r="F71" s="8" t="s">
        <v>16</v>
      </c>
      <c r="G71" s="9">
        <f t="shared" si="8"/>
        <v>1500</v>
      </c>
      <c r="H71" s="10"/>
      <c r="I71" s="10"/>
      <c r="J71" s="9"/>
      <c r="K71" s="10">
        <f>53+1447</f>
        <v>1500</v>
      </c>
      <c r="L71" s="10"/>
      <c r="M71" s="11" t="s">
        <v>72</v>
      </c>
    </row>
    <row r="72" spans="3:14" ht="122.25" customHeight="1" thickBot="1" x14ac:dyDescent="0.25">
      <c r="C72" s="15" t="s">
        <v>31</v>
      </c>
      <c r="D72" s="7" t="s">
        <v>73</v>
      </c>
      <c r="E72" s="8" t="s">
        <v>15</v>
      </c>
      <c r="F72" s="8" t="s">
        <v>16</v>
      </c>
      <c r="G72" s="9">
        <f t="shared" si="8"/>
        <v>300</v>
      </c>
      <c r="H72" s="10"/>
      <c r="I72" s="10"/>
      <c r="J72" s="9"/>
      <c r="K72" s="10">
        <v>300</v>
      </c>
      <c r="L72" s="10"/>
      <c r="M72" s="11" t="s">
        <v>74</v>
      </c>
    </row>
    <row r="73" spans="3:14" ht="55.5" customHeight="1" thickBot="1" x14ac:dyDescent="0.25">
      <c r="C73" s="119" t="s">
        <v>49</v>
      </c>
      <c r="D73" s="7" t="s">
        <v>75</v>
      </c>
      <c r="E73" s="8" t="s">
        <v>15</v>
      </c>
      <c r="F73" s="8" t="s">
        <v>16</v>
      </c>
      <c r="G73" s="9">
        <f t="shared" si="8"/>
        <v>90</v>
      </c>
      <c r="H73" s="10"/>
      <c r="I73" s="10"/>
      <c r="J73" s="9"/>
      <c r="K73" s="10">
        <v>90</v>
      </c>
      <c r="L73" s="10"/>
      <c r="M73" s="134" t="s">
        <v>33</v>
      </c>
    </row>
    <row r="74" spans="3:14" ht="39" thickBot="1" x14ac:dyDescent="0.25">
      <c r="C74" s="120"/>
      <c r="D74" s="7" t="s">
        <v>76</v>
      </c>
      <c r="E74" s="8" t="s">
        <v>15</v>
      </c>
      <c r="F74" s="8" t="s">
        <v>16</v>
      </c>
      <c r="G74" s="9">
        <f t="shared" si="8"/>
        <v>0</v>
      </c>
      <c r="H74" s="10"/>
      <c r="I74" s="40"/>
      <c r="J74" s="41"/>
      <c r="K74" s="40">
        <v>0</v>
      </c>
      <c r="L74" s="40"/>
      <c r="M74" s="122"/>
    </row>
    <row r="75" spans="3:14" ht="16.5" thickBot="1" x14ac:dyDescent="0.25">
      <c r="C75" s="26"/>
      <c r="D75" s="192" t="s">
        <v>18</v>
      </c>
      <c r="E75" s="164"/>
      <c r="F75" s="193"/>
      <c r="G75" s="12">
        <f t="shared" si="8"/>
        <v>1890</v>
      </c>
      <c r="H75" s="13">
        <f>H71+H72+H73+H74</f>
        <v>0</v>
      </c>
      <c r="I75" s="13">
        <f>I71+I72+I73+I74</f>
        <v>0</v>
      </c>
      <c r="J75" s="12">
        <f>J71+J72+J73+J74</f>
        <v>0</v>
      </c>
      <c r="K75" s="13">
        <f>K71+K72+K73+K74</f>
        <v>1890</v>
      </c>
      <c r="L75" s="13">
        <f>L71+L72+L73+L74</f>
        <v>0</v>
      </c>
      <c r="M75" s="11"/>
    </row>
    <row r="76" spans="3:14" ht="16.5" thickBot="1" x14ac:dyDescent="0.25">
      <c r="C76" s="165" t="s">
        <v>34</v>
      </c>
      <c r="D76" s="166"/>
      <c r="E76" s="166"/>
      <c r="F76" s="167"/>
      <c r="G76" s="17">
        <f t="shared" si="8"/>
        <v>5390</v>
      </c>
      <c r="H76" s="17">
        <f>H70+H75</f>
        <v>0</v>
      </c>
      <c r="I76" s="17">
        <f>I70+I75</f>
        <v>0</v>
      </c>
      <c r="J76" s="17">
        <f>J70+J75</f>
        <v>0</v>
      </c>
      <c r="K76" s="17">
        <f>K70+K75</f>
        <v>5390</v>
      </c>
      <c r="L76" s="17">
        <f>L70+L75</f>
        <v>0</v>
      </c>
      <c r="M76" s="42"/>
      <c r="N76" s="19"/>
    </row>
    <row r="77" spans="3:14" ht="13.5" thickBot="1" x14ac:dyDescent="0.25">
      <c r="C77" s="186"/>
      <c r="D77" s="187"/>
      <c r="E77" s="187"/>
      <c r="F77" s="187"/>
      <c r="G77" s="187"/>
      <c r="H77" s="187"/>
      <c r="I77" s="187"/>
      <c r="J77" s="187"/>
      <c r="K77" s="187"/>
      <c r="L77" s="187"/>
      <c r="M77" s="188"/>
    </row>
    <row r="78" spans="3:14" ht="17.25" thickBot="1" x14ac:dyDescent="0.25">
      <c r="C78" s="198" t="s">
        <v>77</v>
      </c>
      <c r="D78" s="199"/>
      <c r="E78" s="199"/>
      <c r="F78" s="199"/>
      <c r="G78" s="199"/>
      <c r="H78" s="199"/>
      <c r="I78" s="199"/>
      <c r="J78" s="199"/>
      <c r="K78" s="199"/>
      <c r="L78" s="199"/>
      <c r="M78" s="200"/>
    </row>
    <row r="79" spans="3:14" ht="109.5" customHeight="1" thickBot="1" x14ac:dyDescent="0.25">
      <c r="C79" s="119" t="s">
        <v>78</v>
      </c>
      <c r="D79" s="31" t="s">
        <v>79</v>
      </c>
      <c r="E79" s="32" t="s">
        <v>15</v>
      </c>
      <c r="F79" s="32" t="s">
        <v>16</v>
      </c>
      <c r="G79" s="33">
        <f>H79+I79+J79+K79+L79</f>
        <v>20000</v>
      </c>
      <c r="H79" s="34"/>
      <c r="I79" s="34"/>
      <c r="J79" s="33"/>
      <c r="K79" s="34">
        <f>6015+13985</f>
        <v>20000</v>
      </c>
      <c r="L79" s="34"/>
      <c r="M79" s="134" t="s">
        <v>80</v>
      </c>
    </row>
    <row r="80" spans="3:14" ht="18" customHeight="1" thickBot="1" x14ac:dyDescent="0.25">
      <c r="C80" s="194"/>
      <c r="D80" s="35" t="s">
        <v>63</v>
      </c>
      <c r="E80" s="22"/>
      <c r="F80" s="22"/>
      <c r="G80" s="36">
        <f>H80+I80+J80+K80+L80</f>
        <v>350</v>
      </c>
      <c r="H80" s="37"/>
      <c r="I80" s="37"/>
      <c r="J80" s="36"/>
      <c r="K80" s="37">
        <f>0+350</f>
        <v>350</v>
      </c>
      <c r="L80" s="37"/>
      <c r="M80" s="159"/>
    </row>
    <row r="81" spans="3:14" ht="16.5" thickBot="1" x14ac:dyDescent="0.25">
      <c r="C81" s="120"/>
      <c r="D81" s="195" t="s">
        <v>18</v>
      </c>
      <c r="E81" s="196"/>
      <c r="F81" s="197"/>
      <c r="G81" s="43">
        <f>H81+I81+J81+K81+L81</f>
        <v>20350</v>
      </c>
      <c r="H81" s="44">
        <f>H79+H80</f>
        <v>0</v>
      </c>
      <c r="I81" s="44">
        <f>I79+I80</f>
        <v>0</v>
      </c>
      <c r="J81" s="43">
        <f>J79+J80</f>
        <v>0</v>
      </c>
      <c r="K81" s="44">
        <f>K79+K80</f>
        <v>20350</v>
      </c>
      <c r="L81" s="44">
        <f>L79+L80</f>
        <v>0</v>
      </c>
      <c r="M81" s="122"/>
    </row>
    <row r="82" spans="3:14" ht="63" customHeight="1" x14ac:dyDescent="0.2">
      <c r="C82" s="119" t="s">
        <v>81</v>
      </c>
      <c r="D82" s="180" t="s">
        <v>82</v>
      </c>
      <c r="E82" s="182" t="s">
        <v>15</v>
      </c>
      <c r="F82" s="184" t="s">
        <v>16</v>
      </c>
      <c r="G82" s="151">
        <f>H82+I82+J82+K82+L82</f>
        <v>600</v>
      </c>
      <c r="H82" s="149"/>
      <c r="I82" s="149"/>
      <c r="J82" s="151"/>
      <c r="K82" s="149">
        <f>50+550</f>
        <v>600</v>
      </c>
      <c r="L82" s="149"/>
      <c r="M82" s="158"/>
    </row>
    <row r="83" spans="3:14" ht="34.5" customHeight="1" thickBot="1" x14ac:dyDescent="0.25">
      <c r="C83" s="120"/>
      <c r="D83" s="181"/>
      <c r="E83" s="183"/>
      <c r="F83" s="185"/>
      <c r="G83" s="152"/>
      <c r="H83" s="150"/>
      <c r="I83" s="150"/>
      <c r="J83" s="152"/>
      <c r="K83" s="150"/>
      <c r="L83" s="150"/>
      <c r="M83" s="135"/>
    </row>
    <row r="84" spans="3:14" ht="21.75" customHeight="1" thickBot="1" x14ac:dyDescent="0.25">
      <c r="C84" s="163" t="s">
        <v>18</v>
      </c>
      <c r="D84" s="164"/>
      <c r="E84" s="164"/>
      <c r="F84" s="164"/>
      <c r="G84" s="45">
        <f t="shared" ref="G84:G89" si="9">H84+I84+J84+K84+L84</f>
        <v>600</v>
      </c>
      <c r="H84" s="46">
        <f>H82</f>
        <v>0</v>
      </c>
      <c r="I84" s="46">
        <f>I82</f>
        <v>0</v>
      </c>
      <c r="J84" s="47">
        <f>J82</f>
        <v>0</v>
      </c>
      <c r="K84" s="46">
        <f>K82</f>
        <v>600</v>
      </c>
      <c r="L84" s="46">
        <f>L82</f>
        <v>0</v>
      </c>
      <c r="M84" s="48"/>
    </row>
    <row r="85" spans="3:14" ht="84" customHeight="1" thickBot="1" x14ac:dyDescent="0.25">
      <c r="C85" s="119" t="s">
        <v>42</v>
      </c>
      <c r="D85" s="7" t="s">
        <v>83</v>
      </c>
      <c r="E85" s="8" t="s">
        <v>15</v>
      </c>
      <c r="F85" s="8" t="s">
        <v>16</v>
      </c>
      <c r="G85" s="49">
        <f t="shared" si="9"/>
        <v>7450</v>
      </c>
      <c r="H85" s="50"/>
      <c r="I85" s="50"/>
      <c r="J85" s="49"/>
      <c r="K85" s="50">
        <f>130+7320</f>
        <v>7450</v>
      </c>
      <c r="L85" s="50"/>
      <c r="M85" s="134" t="s">
        <v>84</v>
      </c>
    </row>
    <row r="86" spans="3:14" ht="95.25" customHeight="1" thickBot="1" x14ac:dyDescent="0.25">
      <c r="C86" s="120"/>
      <c r="D86" s="7" t="s">
        <v>85</v>
      </c>
      <c r="E86" s="8" t="s">
        <v>15</v>
      </c>
      <c r="F86" s="8" t="s">
        <v>16</v>
      </c>
      <c r="G86" s="49">
        <f t="shared" si="9"/>
        <v>2500</v>
      </c>
      <c r="H86" s="50"/>
      <c r="I86" s="50"/>
      <c r="J86" s="49"/>
      <c r="K86" s="50">
        <v>2500</v>
      </c>
      <c r="L86" s="50"/>
      <c r="M86" s="122"/>
    </row>
    <row r="87" spans="3:14" ht="83.25" customHeight="1" thickBot="1" x14ac:dyDescent="0.25">
      <c r="C87" s="15" t="s">
        <v>46</v>
      </c>
      <c r="D87" s="7" t="s">
        <v>86</v>
      </c>
      <c r="E87" s="8" t="s">
        <v>15</v>
      </c>
      <c r="F87" s="8" t="s">
        <v>16</v>
      </c>
      <c r="G87" s="49">
        <f t="shared" si="9"/>
        <v>200</v>
      </c>
      <c r="H87" s="50"/>
      <c r="I87" s="50"/>
      <c r="J87" s="49"/>
      <c r="K87" s="50">
        <v>200</v>
      </c>
      <c r="L87" s="50"/>
      <c r="M87" s="11" t="s">
        <v>87</v>
      </c>
    </row>
    <row r="88" spans="3:14" ht="83.25" customHeight="1" thickBot="1" x14ac:dyDescent="0.25">
      <c r="C88" s="15" t="s">
        <v>49</v>
      </c>
      <c r="D88" s="7" t="s">
        <v>88</v>
      </c>
      <c r="E88" s="8" t="s">
        <v>15</v>
      </c>
      <c r="F88" s="8" t="s">
        <v>16</v>
      </c>
      <c r="G88" s="49">
        <f t="shared" si="9"/>
        <v>200</v>
      </c>
      <c r="H88" s="50"/>
      <c r="I88" s="50"/>
      <c r="J88" s="49"/>
      <c r="K88" s="50">
        <v>200</v>
      </c>
      <c r="L88" s="50"/>
      <c r="M88" s="11" t="s">
        <v>33</v>
      </c>
    </row>
    <row r="89" spans="3:14" ht="16.5" thickBot="1" x14ac:dyDescent="0.25">
      <c r="C89" s="51"/>
      <c r="D89" s="136" t="s">
        <v>18</v>
      </c>
      <c r="E89" s="137"/>
      <c r="F89" s="139"/>
      <c r="G89" s="53">
        <f t="shared" si="9"/>
        <v>10350</v>
      </c>
      <c r="H89" s="54">
        <f>H85+H86+H87+H88</f>
        <v>0</v>
      </c>
      <c r="I89" s="54">
        <f>I85+I86+I87+I88</f>
        <v>0</v>
      </c>
      <c r="J89" s="53">
        <f>J85+J86+J87+J88</f>
        <v>0</v>
      </c>
      <c r="K89" s="54">
        <f>K85+K86+K87+K88</f>
        <v>10350</v>
      </c>
      <c r="L89" s="54">
        <f>L85+L86+L87+L88</f>
        <v>0</v>
      </c>
      <c r="M89" s="14"/>
    </row>
    <row r="90" spans="3:14" ht="12.75" customHeight="1" x14ac:dyDescent="0.2">
      <c r="C90" s="168" t="s">
        <v>34</v>
      </c>
      <c r="D90" s="169"/>
      <c r="E90" s="169"/>
      <c r="F90" s="170"/>
      <c r="G90" s="177">
        <f t="shared" ref="G90:L90" si="10">G81+G84+G89</f>
        <v>31300</v>
      </c>
      <c r="H90" s="160">
        <f t="shared" si="10"/>
        <v>0</v>
      </c>
      <c r="I90" s="160">
        <f t="shared" si="10"/>
        <v>0</v>
      </c>
      <c r="J90" s="160">
        <f t="shared" si="10"/>
        <v>0</v>
      </c>
      <c r="K90" s="160">
        <f t="shared" si="10"/>
        <v>31300</v>
      </c>
      <c r="L90" s="160">
        <f t="shared" si="10"/>
        <v>0</v>
      </c>
      <c r="M90" s="107"/>
      <c r="N90" s="19"/>
    </row>
    <row r="91" spans="3:14" ht="6.75" customHeight="1" x14ac:dyDescent="0.2">
      <c r="C91" s="171"/>
      <c r="D91" s="172"/>
      <c r="E91" s="172"/>
      <c r="F91" s="173"/>
      <c r="G91" s="178"/>
      <c r="H91" s="161"/>
      <c r="I91" s="161"/>
      <c r="J91" s="161"/>
      <c r="K91" s="161"/>
      <c r="L91" s="161"/>
      <c r="M91" s="108"/>
    </row>
    <row r="92" spans="3:14" ht="4.5" customHeight="1" x14ac:dyDescent="0.2">
      <c r="C92" s="171"/>
      <c r="D92" s="172"/>
      <c r="E92" s="172"/>
      <c r="F92" s="173"/>
      <c r="G92" s="178"/>
      <c r="H92" s="161"/>
      <c r="I92" s="161"/>
      <c r="J92" s="161"/>
      <c r="K92" s="161"/>
      <c r="L92" s="161"/>
      <c r="M92" s="108"/>
    </row>
    <row r="93" spans="3:14" ht="2.25" customHeight="1" thickBot="1" x14ac:dyDescent="0.25">
      <c r="C93" s="171"/>
      <c r="D93" s="172"/>
      <c r="E93" s="172"/>
      <c r="F93" s="173"/>
      <c r="G93" s="178"/>
      <c r="H93" s="161"/>
      <c r="I93" s="161"/>
      <c r="J93" s="161"/>
      <c r="K93" s="161"/>
      <c r="L93" s="161"/>
      <c r="M93" s="108"/>
    </row>
    <row r="94" spans="3:14" ht="13.5" hidden="1" customHeight="1" thickBot="1" x14ac:dyDescent="0.25">
      <c r="C94" s="171"/>
      <c r="D94" s="172"/>
      <c r="E94" s="172"/>
      <c r="F94" s="173"/>
      <c r="G94" s="178"/>
      <c r="H94" s="161"/>
      <c r="I94" s="161"/>
      <c r="J94" s="161"/>
      <c r="K94" s="161"/>
      <c r="L94" s="161"/>
      <c r="M94" s="108"/>
    </row>
    <row r="95" spans="3:14" ht="13.5" hidden="1" customHeight="1" thickBot="1" x14ac:dyDescent="0.25">
      <c r="C95" s="171"/>
      <c r="D95" s="172"/>
      <c r="E95" s="172"/>
      <c r="F95" s="173"/>
      <c r="G95" s="178"/>
      <c r="H95" s="161"/>
      <c r="I95" s="161"/>
      <c r="J95" s="161"/>
      <c r="K95" s="161"/>
      <c r="L95" s="161"/>
      <c r="M95" s="108"/>
    </row>
    <row r="96" spans="3:14" ht="13.5" hidden="1" customHeight="1" thickBot="1" x14ac:dyDescent="0.25">
      <c r="C96" s="171"/>
      <c r="D96" s="172"/>
      <c r="E96" s="172"/>
      <c r="F96" s="173"/>
      <c r="G96" s="178"/>
      <c r="H96" s="161"/>
      <c r="I96" s="161"/>
      <c r="J96" s="161"/>
      <c r="K96" s="161"/>
      <c r="L96" s="161"/>
      <c r="M96" s="108"/>
    </row>
    <row r="97" spans="3:13" ht="13.5" hidden="1" customHeight="1" thickBot="1" x14ac:dyDescent="0.25">
      <c r="C97" s="171"/>
      <c r="D97" s="172"/>
      <c r="E97" s="172"/>
      <c r="F97" s="173"/>
      <c r="G97" s="178"/>
      <c r="H97" s="161"/>
      <c r="I97" s="161"/>
      <c r="J97" s="161"/>
      <c r="K97" s="161"/>
      <c r="L97" s="161"/>
      <c r="M97" s="108"/>
    </row>
    <row r="98" spans="3:13" ht="13.5" hidden="1" customHeight="1" thickBot="1" x14ac:dyDescent="0.25">
      <c r="C98" s="171"/>
      <c r="D98" s="172"/>
      <c r="E98" s="172"/>
      <c r="F98" s="173"/>
      <c r="G98" s="178"/>
      <c r="H98" s="161"/>
      <c r="I98" s="161"/>
      <c r="J98" s="161"/>
      <c r="K98" s="161"/>
      <c r="L98" s="161"/>
      <c r="M98" s="108"/>
    </row>
    <row r="99" spans="3:13" ht="13.5" hidden="1" customHeight="1" thickBot="1" x14ac:dyDescent="0.25">
      <c r="C99" s="171"/>
      <c r="D99" s="172"/>
      <c r="E99" s="172"/>
      <c r="F99" s="173"/>
      <c r="G99" s="178"/>
      <c r="H99" s="161"/>
      <c r="I99" s="161"/>
      <c r="J99" s="161"/>
      <c r="K99" s="161"/>
      <c r="L99" s="161"/>
      <c r="M99" s="108"/>
    </row>
    <row r="100" spans="3:13" ht="13.5" hidden="1" customHeight="1" thickBot="1" x14ac:dyDescent="0.25">
      <c r="C100" s="171"/>
      <c r="D100" s="172"/>
      <c r="E100" s="172"/>
      <c r="F100" s="173"/>
      <c r="G100" s="178"/>
      <c r="H100" s="161"/>
      <c r="I100" s="161"/>
      <c r="J100" s="161"/>
      <c r="K100" s="161"/>
      <c r="L100" s="161"/>
      <c r="M100" s="108"/>
    </row>
    <row r="101" spans="3:13" ht="13.5" hidden="1" customHeight="1" thickBot="1" x14ac:dyDescent="0.25">
      <c r="C101" s="171"/>
      <c r="D101" s="172"/>
      <c r="E101" s="172"/>
      <c r="F101" s="173"/>
      <c r="G101" s="178"/>
      <c r="H101" s="161"/>
      <c r="I101" s="161"/>
      <c r="J101" s="161"/>
      <c r="K101" s="161"/>
      <c r="L101" s="161"/>
      <c r="M101" s="108"/>
    </row>
    <row r="102" spans="3:13" ht="13.5" hidden="1" customHeight="1" thickBot="1" x14ac:dyDescent="0.25">
      <c r="C102" s="171"/>
      <c r="D102" s="172"/>
      <c r="E102" s="172"/>
      <c r="F102" s="173"/>
      <c r="G102" s="178"/>
      <c r="H102" s="161"/>
      <c r="I102" s="161"/>
      <c r="J102" s="161"/>
      <c r="K102" s="161"/>
      <c r="L102" s="161"/>
      <c r="M102" s="108"/>
    </row>
    <row r="103" spans="3:13" ht="15.75" hidden="1" customHeight="1" thickBot="1" x14ac:dyDescent="0.25">
      <c r="C103" s="171"/>
      <c r="D103" s="172"/>
      <c r="E103" s="172"/>
      <c r="F103" s="173"/>
      <c r="G103" s="178"/>
      <c r="H103" s="161"/>
      <c r="I103" s="161"/>
      <c r="J103" s="161"/>
      <c r="K103" s="161"/>
      <c r="L103" s="161"/>
      <c r="M103" s="108"/>
    </row>
    <row r="104" spans="3:13" ht="10.5" hidden="1" customHeight="1" thickBot="1" x14ac:dyDescent="0.25">
      <c r="C104" s="174"/>
      <c r="D104" s="175"/>
      <c r="E104" s="175"/>
      <c r="F104" s="176"/>
      <c r="G104" s="179"/>
      <c r="H104" s="162"/>
      <c r="I104" s="162"/>
      <c r="J104" s="162"/>
      <c r="K104" s="162"/>
      <c r="L104" s="162"/>
      <c r="M104" s="109"/>
    </row>
    <row r="105" spans="3:13" x14ac:dyDescent="0.2">
      <c r="C105" s="110"/>
      <c r="D105" s="111"/>
      <c r="E105" s="111"/>
      <c r="F105" s="111"/>
      <c r="G105" s="111"/>
      <c r="H105" s="111"/>
      <c r="I105" s="111"/>
      <c r="J105" s="111"/>
      <c r="K105" s="111"/>
      <c r="L105" s="111"/>
      <c r="M105" s="112"/>
    </row>
    <row r="106" spans="3:13" ht="17.25" thickBot="1" x14ac:dyDescent="0.25">
      <c r="C106" s="113" t="s">
        <v>89</v>
      </c>
      <c r="D106" s="114"/>
      <c r="E106" s="114"/>
      <c r="F106" s="114"/>
      <c r="G106" s="114"/>
      <c r="H106" s="114"/>
      <c r="I106" s="114"/>
      <c r="J106" s="114"/>
      <c r="K106" s="114"/>
      <c r="L106" s="114"/>
      <c r="M106" s="115"/>
    </row>
    <row r="107" spans="3:13" ht="144.75" customHeight="1" thickBot="1" x14ac:dyDescent="0.25">
      <c r="C107" s="15" t="s">
        <v>90</v>
      </c>
      <c r="D107" s="55" t="s">
        <v>91</v>
      </c>
      <c r="E107" s="8" t="s">
        <v>15</v>
      </c>
      <c r="F107" s="8" t="s">
        <v>16</v>
      </c>
      <c r="G107" s="9">
        <f t="shared" ref="G107:G116" si="11">H107+I107+J107+K107+L107</f>
        <v>15000</v>
      </c>
      <c r="H107" s="10"/>
      <c r="I107" s="10"/>
      <c r="J107" s="9"/>
      <c r="K107" s="10">
        <f>5986+9014</f>
        <v>15000</v>
      </c>
      <c r="L107" s="10"/>
      <c r="M107" s="11" t="s">
        <v>92</v>
      </c>
    </row>
    <row r="108" spans="3:13" ht="16.5" thickBot="1" x14ac:dyDescent="0.25">
      <c r="C108" s="116" t="s">
        <v>18</v>
      </c>
      <c r="D108" s="117"/>
      <c r="E108" s="117"/>
      <c r="F108" s="118"/>
      <c r="G108" s="56">
        <f t="shared" si="11"/>
        <v>15000</v>
      </c>
      <c r="H108" s="57">
        <f>H107</f>
        <v>0</v>
      </c>
      <c r="I108" s="57">
        <f>I107</f>
        <v>0</v>
      </c>
      <c r="J108" s="56">
        <f>J107</f>
        <v>0</v>
      </c>
      <c r="K108" s="57">
        <f>K107</f>
        <v>15000</v>
      </c>
      <c r="L108" s="57">
        <f>L107</f>
        <v>0</v>
      </c>
      <c r="M108" s="58"/>
    </row>
    <row r="109" spans="3:13" ht="84.75" customHeight="1" thickBot="1" x14ac:dyDescent="0.25">
      <c r="C109" s="59" t="s">
        <v>93</v>
      </c>
      <c r="D109" s="60" t="s">
        <v>94</v>
      </c>
      <c r="E109" s="61" t="s">
        <v>15</v>
      </c>
      <c r="F109" s="61" t="s">
        <v>16</v>
      </c>
      <c r="G109" s="62">
        <f t="shared" si="11"/>
        <v>380</v>
      </c>
      <c r="H109" s="63"/>
      <c r="I109" s="63"/>
      <c r="J109" s="62"/>
      <c r="K109" s="63">
        <f>280+100</f>
        <v>380</v>
      </c>
      <c r="L109" s="63"/>
      <c r="M109" s="64" t="s">
        <v>95</v>
      </c>
    </row>
    <row r="110" spans="3:13" ht="60.75" customHeight="1" thickBot="1" x14ac:dyDescent="0.25">
      <c r="C110" s="119" t="s">
        <v>96</v>
      </c>
      <c r="D110" s="52" t="s">
        <v>97</v>
      </c>
      <c r="E110" s="65" t="s">
        <v>15</v>
      </c>
      <c r="F110" s="65" t="s">
        <v>16</v>
      </c>
      <c r="G110" s="66">
        <f t="shared" si="11"/>
        <v>200</v>
      </c>
      <c r="H110" s="67"/>
      <c r="I110" s="67"/>
      <c r="J110" s="66"/>
      <c r="K110" s="67">
        <f>105+95</f>
        <v>200</v>
      </c>
      <c r="L110" s="67"/>
      <c r="M110" s="134" t="s">
        <v>98</v>
      </c>
    </row>
    <row r="111" spans="3:13" ht="45.75" customHeight="1" thickBot="1" x14ac:dyDescent="0.25">
      <c r="C111" s="120"/>
      <c r="D111" s="136" t="s">
        <v>18</v>
      </c>
      <c r="E111" s="137"/>
      <c r="F111" s="137"/>
      <c r="G111" s="68">
        <f t="shared" si="11"/>
        <v>580</v>
      </c>
      <c r="H111" s="69">
        <f>H109+H110</f>
        <v>0</v>
      </c>
      <c r="I111" s="69">
        <f>I109+I110</f>
        <v>0</v>
      </c>
      <c r="J111" s="70">
        <f>J109+J110</f>
        <v>0</v>
      </c>
      <c r="K111" s="69">
        <f>K109+K110</f>
        <v>580</v>
      </c>
      <c r="L111" s="71">
        <f>L109+L110</f>
        <v>0</v>
      </c>
      <c r="M111" s="135"/>
    </row>
    <row r="112" spans="3:13" ht="77.25" customHeight="1" thickBot="1" x14ac:dyDescent="0.25">
      <c r="C112" s="15" t="s">
        <v>42</v>
      </c>
      <c r="D112" s="7" t="s">
        <v>99</v>
      </c>
      <c r="E112" s="8" t="s">
        <v>15</v>
      </c>
      <c r="F112" s="8" t="s">
        <v>16</v>
      </c>
      <c r="G112" s="9">
        <f t="shared" si="11"/>
        <v>10000</v>
      </c>
      <c r="H112" s="10"/>
      <c r="I112" s="10"/>
      <c r="J112" s="9"/>
      <c r="K112" s="10">
        <f>60+9940</f>
        <v>10000</v>
      </c>
      <c r="L112" s="10"/>
      <c r="M112" s="11" t="s">
        <v>100</v>
      </c>
    </row>
    <row r="113" spans="3:14" ht="108" customHeight="1" thickBot="1" x14ac:dyDescent="0.25">
      <c r="C113" s="15" t="s">
        <v>46</v>
      </c>
      <c r="D113" s="7" t="s">
        <v>101</v>
      </c>
      <c r="E113" s="8" t="s">
        <v>15</v>
      </c>
      <c r="F113" s="8" t="s">
        <v>16</v>
      </c>
      <c r="G113" s="9">
        <f t="shared" si="11"/>
        <v>120</v>
      </c>
      <c r="H113" s="10"/>
      <c r="I113" s="10"/>
      <c r="J113" s="9"/>
      <c r="K113" s="10">
        <f>30+90</f>
        <v>120</v>
      </c>
      <c r="L113" s="10"/>
      <c r="M113" s="11" t="s">
        <v>87</v>
      </c>
    </row>
    <row r="114" spans="3:14" ht="94.5" customHeight="1" thickBot="1" x14ac:dyDescent="0.25">
      <c r="C114" s="15" t="s">
        <v>49</v>
      </c>
      <c r="D114" s="7" t="s">
        <v>102</v>
      </c>
      <c r="E114" s="8" t="s">
        <v>15</v>
      </c>
      <c r="F114" s="8" t="s">
        <v>16</v>
      </c>
      <c r="G114" s="9">
        <f t="shared" si="11"/>
        <v>100</v>
      </c>
      <c r="H114" s="10"/>
      <c r="I114" s="10"/>
      <c r="J114" s="9"/>
      <c r="K114" s="10">
        <f>10+90</f>
        <v>100</v>
      </c>
      <c r="L114" s="10"/>
      <c r="M114" s="11" t="s">
        <v>33</v>
      </c>
    </row>
    <row r="115" spans="3:14" ht="16.5" thickBot="1" x14ac:dyDescent="0.25">
      <c r="C115" s="138" t="s">
        <v>18</v>
      </c>
      <c r="D115" s="137"/>
      <c r="E115" s="137"/>
      <c r="F115" s="139"/>
      <c r="G115" s="12">
        <f t="shared" si="11"/>
        <v>10220</v>
      </c>
      <c r="H115" s="13">
        <f>H112+H113+H114</f>
        <v>0</v>
      </c>
      <c r="I115" s="13">
        <f>I112+I113+I114</f>
        <v>0</v>
      </c>
      <c r="J115" s="12">
        <f>J112+J113+J114</f>
        <v>0</v>
      </c>
      <c r="K115" s="13">
        <f>K112+K113+K114</f>
        <v>10220</v>
      </c>
      <c r="L115" s="13">
        <f>L112+L113+L114</f>
        <v>0</v>
      </c>
      <c r="M115" s="14"/>
    </row>
    <row r="116" spans="3:14" ht="24" customHeight="1" thickBot="1" x14ac:dyDescent="0.25">
      <c r="C116" s="104" t="s">
        <v>34</v>
      </c>
      <c r="D116" s="105"/>
      <c r="E116" s="105"/>
      <c r="F116" s="106"/>
      <c r="G116" s="17">
        <f t="shared" si="11"/>
        <v>25800</v>
      </c>
      <c r="H116" s="17">
        <f>H108+H111+H115</f>
        <v>0</v>
      </c>
      <c r="I116" s="17">
        <f>I108+I111+I115</f>
        <v>0</v>
      </c>
      <c r="J116" s="17">
        <f>J108+J111+J115</f>
        <v>0</v>
      </c>
      <c r="K116" s="17">
        <f>K108+K111+K115</f>
        <v>25800</v>
      </c>
      <c r="L116" s="17">
        <f>L108+L111+L115</f>
        <v>0</v>
      </c>
      <c r="M116" s="27"/>
      <c r="N116" s="19"/>
    </row>
    <row r="117" spans="3:14" ht="35.25" customHeight="1" thickBot="1" x14ac:dyDescent="0.25">
      <c r="C117" s="153" t="s">
        <v>103</v>
      </c>
      <c r="D117" s="154"/>
      <c r="E117" s="155"/>
      <c r="F117" s="155"/>
      <c r="G117" s="155"/>
      <c r="H117" s="155"/>
      <c r="I117" s="155"/>
      <c r="J117" s="155"/>
      <c r="K117" s="155"/>
      <c r="L117" s="155"/>
      <c r="M117" s="156"/>
    </row>
    <row r="118" spans="3:14" ht="55.5" customHeight="1" thickBot="1" x14ac:dyDescent="0.25">
      <c r="C118" s="119" t="s">
        <v>104</v>
      </c>
      <c r="D118" s="72" t="s">
        <v>105</v>
      </c>
      <c r="E118" s="73" t="s">
        <v>15</v>
      </c>
      <c r="F118" s="74" t="s">
        <v>16</v>
      </c>
      <c r="G118" s="75">
        <f>H118+I118+J118+K118+L118</f>
        <v>2500</v>
      </c>
      <c r="H118" s="76"/>
      <c r="I118" s="76"/>
      <c r="J118" s="75"/>
      <c r="K118" s="76">
        <f>962+1038+500</f>
        <v>2500</v>
      </c>
      <c r="L118" s="77"/>
      <c r="M118" s="158" t="s">
        <v>106</v>
      </c>
    </row>
    <row r="119" spans="3:14" ht="72.75" customHeight="1" thickBot="1" x14ac:dyDescent="0.25">
      <c r="C119" s="157"/>
      <c r="D119" s="7" t="s">
        <v>107</v>
      </c>
      <c r="E119" s="8" t="s">
        <v>15</v>
      </c>
      <c r="F119" s="8" t="s">
        <v>16</v>
      </c>
      <c r="G119" s="36">
        <f>H119+I119+J119+K119+L119</f>
        <v>100</v>
      </c>
      <c r="H119" s="37"/>
      <c r="I119" s="37"/>
      <c r="J119" s="36"/>
      <c r="K119" s="37">
        <v>100</v>
      </c>
      <c r="L119" s="37"/>
      <c r="M119" s="159"/>
    </row>
    <row r="120" spans="3:14" ht="218.25" customHeight="1" thickBot="1" x14ac:dyDescent="0.25">
      <c r="C120" s="120"/>
      <c r="D120" s="7" t="s">
        <v>108</v>
      </c>
      <c r="E120" s="8" t="s">
        <v>15</v>
      </c>
      <c r="F120" s="8" t="s">
        <v>16</v>
      </c>
      <c r="G120" s="9">
        <f>H120+I120+J120+K120+L120</f>
        <v>50</v>
      </c>
      <c r="H120" s="10"/>
      <c r="I120" s="10"/>
      <c r="J120" s="9"/>
      <c r="K120" s="10">
        <f>25+25</f>
        <v>50</v>
      </c>
      <c r="L120" s="10"/>
      <c r="M120" s="122"/>
    </row>
    <row r="121" spans="3:14" ht="16.5" thickBot="1" x14ac:dyDescent="0.25">
      <c r="C121" s="104" t="s">
        <v>34</v>
      </c>
      <c r="D121" s="105"/>
      <c r="E121" s="105"/>
      <c r="F121" s="106"/>
      <c r="G121" s="17">
        <f t="shared" ref="G121:L121" si="12">G118+G119+G120</f>
        <v>2650</v>
      </c>
      <c r="H121" s="17">
        <f t="shared" si="12"/>
        <v>0</v>
      </c>
      <c r="I121" s="17">
        <f t="shared" si="12"/>
        <v>0</v>
      </c>
      <c r="J121" s="17">
        <f>J118+J119+J120</f>
        <v>0</v>
      </c>
      <c r="K121" s="17">
        <f t="shared" si="12"/>
        <v>2650</v>
      </c>
      <c r="L121" s="17">
        <f t="shared" si="12"/>
        <v>0</v>
      </c>
      <c r="M121" s="27"/>
      <c r="N121" s="19"/>
    </row>
    <row r="122" spans="3:14" ht="24.75" customHeight="1" thickBot="1" x14ac:dyDescent="0.25"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  <c r="M122" s="142"/>
    </row>
    <row r="123" spans="3:14" ht="17.25" thickBot="1" x14ac:dyDescent="0.25">
      <c r="C123" s="143" t="s">
        <v>109</v>
      </c>
      <c r="D123" s="144"/>
      <c r="E123" s="144"/>
      <c r="F123" s="144"/>
      <c r="G123" s="144"/>
      <c r="H123" s="144"/>
      <c r="I123" s="144"/>
      <c r="J123" s="144"/>
      <c r="K123" s="144"/>
      <c r="L123" s="144"/>
      <c r="M123" s="145"/>
    </row>
    <row r="124" spans="3:14" ht="66.75" customHeight="1" thickBot="1" x14ac:dyDescent="0.25">
      <c r="C124" s="146" t="s">
        <v>110</v>
      </c>
      <c r="D124" s="79" t="s">
        <v>111</v>
      </c>
      <c r="E124" s="61" t="s">
        <v>15</v>
      </c>
      <c r="F124" s="61" t="s">
        <v>16</v>
      </c>
      <c r="G124" s="62">
        <f t="shared" ref="G124:G131" si="13">H124+I124+J124+K124+L124</f>
        <v>1000</v>
      </c>
      <c r="H124" s="63"/>
      <c r="I124" s="63"/>
      <c r="J124" s="62"/>
      <c r="K124" s="63">
        <f>680+320</f>
        <v>1000</v>
      </c>
      <c r="L124" s="63"/>
      <c r="M124" s="146" t="s">
        <v>112</v>
      </c>
    </row>
    <row r="125" spans="3:14" ht="55.5" customHeight="1" thickBot="1" x14ac:dyDescent="0.25">
      <c r="C125" s="147"/>
      <c r="D125" s="80" t="s">
        <v>113</v>
      </c>
      <c r="E125" s="8" t="s">
        <v>15</v>
      </c>
      <c r="F125" s="8" t="s">
        <v>16</v>
      </c>
      <c r="G125" s="9">
        <f t="shared" si="13"/>
        <v>600</v>
      </c>
      <c r="H125" s="10"/>
      <c r="I125" s="10"/>
      <c r="J125" s="9"/>
      <c r="K125" s="10">
        <f>260+340</f>
        <v>600</v>
      </c>
      <c r="L125" s="10"/>
      <c r="M125" s="148"/>
    </row>
    <row r="126" spans="3:14" ht="150" customHeight="1" thickBot="1" x14ac:dyDescent="0.25">
      <c r="C126" s="81"/>
      <c r="D126" s="7" t="s">
        <v>114</v>
      </c>
      <c r="E126" s="8" t="s">
        <v>15</v>
      </c>
      <c r="F126" s="8" t="s">
        <v>16</v>
      </c>
      <c r="G126" s="9">
        <f t="shared" si="13"/>
        <v>2880</v>
      </c>
      <c r="H126" s="10"/>
      <c r="I126" s="10"/>
      <c r="J126" s="10"/>
      <c r="K126" s="10">
        <f>913.4+1576.6+90+300</f>
        <v>2880</v>
      </c>
      <c r="L126" s="10"/>
      <c r="M126" s="147"/>
    </row>
    <row r="127" spans="3:14" ht="168.75" customHeight="1" thickBot="1" x14ac:dyDescent="0.25">
      <c r="C127" s="81"/>
      <c r="D127" s="7" t="s">
        <v>115</v>
      </c>
      <c r="E127" s="8" t="s">
        <v>15</v>
      </c>
      <c r="F127" s="8" t="s">
        <v>16</v>
      </c>
      <c r="G127" s="9">
        <f t="shared" si="13"/>
        <v>400</v>
      </c>
      <c r="H127" s="10"/>
      <c r="I127" s="10"/>
      <c r="J127" s="9"/>
      <c r="K127" s="10">
        <f>200+200</f>
        <v>400</v>
      </c>
      <c r="L127" s="10"/>
      <c r="M127" s="121" t="s">
        <v>116</v>
      </c>
    </row>
    <row r="128" spans="3:14" ht="28.5" customHeight="1" thickBot="1" x14ac:dyDescent="0.25">
      <c r="C128" s="81"/>
      <c r="D128" s="7" t="s">
        <v>117</v>
      </c>
      <c r="E128" s="8" t="s">
        <v>15</v>
      </c>
      <c r="F128" s="8" t="s">
        <v>16</v>
      </c>
      <c r="G128" s="9">
        <f t="shared" si="13"/>
        <v>120</v>
      </c>
      <c r="H128" s="10"/>
      <c r="I128" s="10"/>
      <c r="J128" s="9"/>
      <c r="K128" s="10">
        <v>120</v>
      </c>
      <c r="L128" s="10"/>
      <c r="M128" s="122"/>
    </row>
    <row r="129" spans="1:15" ht="48" customHeight="1" thickBot="1" x14ac:dyDescent="0.25">
      <c r="C129" s="81"/>
      <c r="D129" s="7" t="s">
        <v>118</v>
      </c>
      <c r="E129" s="8" t="s">
        <v>15</v>
      </c>
      <c r="F129" s="8" t="s">
        <v>16</v>
      </c>
      <c r="G129" s="9">
        <f t="shared" si="13"/>
        <v>200</v>
      </c>
      <c r="H129" s="10"/>
      <c r="I129" s="10"/>
      <c r="J129" s="9"/>
      <c r="K129" s="10">
        <f>90+110</f>
        <v>200</v>
      </c>
      <c r="L129" s="10"/>
      <c r="M129" s="14"/>
    </row>
    <row r="130" spans="1:15" ht="16.5" thickBot="1" x14ac:dyDescent="0.25">
      <c r="C130" s="78"/>
      <c r="D130" s="123" t="s">
        <v>34</v>
      </c>
      <c r="E130" s="124"/>
      <c r="F130" s="125"/>
      <c r="G130" s="82">
        <f t="shared" si="13"/>
        <v>5200</v>
      </c>
      <c r="H130" s="82">
        <f>H124+H125+H126+H127+H128+H129</f>
        <v>0</v>
      </c>
      <c r="I130" s="82">
        <f>I124+I125+I126+I127+I128+I129</f>
        <v>0</v>
      </c>
      <c r="J130" s="82">
        <f>J124+J125+J126+J127+J128+J129</f>
        <v>0</v>
      </c>
      <c r="K130" s="82">
        <f>K124+K125+K126+K127+K128+K129</f>
        <v>5200</v>
      </c>
      <c r="L130" s="82">
        <f>L124+L125+L126+L127+L128+L129</f>
        <v>0</v>
      </c>
      <c r="M130" s="83"/>
      <c r="N130" s="19"/>
    </row>
    <row r="131" spans="1:15" ht="33" customHeight="1" x14ac:dyDescent="0.25">
      <c r="A131" s="84"/>
      <c r="C131" s="126" t="s">
        <v>119</v>
      </c>
      <c r="D131" s="127"/>
      <c r="E131" s="127"/>
      <c r="F131" s="128"/>
      <c r="G131" s="85">
        <f t="shared" si="13"/>
        <v>170000</v>
      </c>
      <c r="H131" s="86">
        <f>H28+H43+H57+H67+H76+H90+H116+H121+H130</f>
        <v>0</v>
      </c>
      <c r="I131" s="86">
        <f>I28+I43+I57+I67+I76+I90+I116+I121+I130</f>
        <v>0</v>
      </c>
      <c r="J131" s="87">
        <f>J28+J43+J57+J67+J76+J90+J116+J121+J130</f>
        <v>0</v>
      </c>
      <c r="K131" s="86">
        <f>K28+K43+K57+K67+K76+K90+K116+K121+K130</f>
        <v>170000</v>
      </c>
      <c r="L131" s="86">
        <f>L28+L43+L57+L67+L76+L90+L116+L121+L130</f>
        <v>0</v>
      </c>
      <c r="M131" s="132"/>
    </row>
    <row r="132" spans="1:15" ht="2.25" customHeight="1" thickBot="1" x14ac:dyDescent="0.25">
      <c r="C132" s="129"/>
      <c r="D132" s="130"/>
      <c r="E132" s="130"/>
      <c r="F132" s="131"/>
      <c r="G132" s="88"/>
      <c r="H132" s="89"/>
      <c r="I132" s="89"/>
      <c r="J132" s="90"/>
      <c r="K132" s="89"/>
      <c r="L132" s="89"/>
      <c r="M132" s="133"/>
    </row>
    <row r="133" spans="1:15" ht="15.75" x14ac:dyDescent="0.25">
      <c r="C133" s="91"/>
    </row>
    <row r="134" spans="1:15" ht="18.75" x14ac:dyDescent="0.3">
      <c r="C134" s="92"/>
      <c r="D134" s="103"/>
      <c r="E134" s="103"/>
      <c r="J134" s="93"/>
      <c r="N134" s="19"/>
    </row>
    <row r="135" spans="1:15" s="94" customFormat="1" ht="18.75" x14ac:dyDescent="0.3">
      <c r="C135" s="95"/>
      <c r="D135" s="94" t="s">
        <v>120</v>
      </c>
      <c r="E135" s="96"/>
      <c r="F135" s="96"/>
      <c r="G135" s="96"/>
      <c r="H135" s="97"/>
      <c r="I135" s="97"/>
      <c r="J135" s="98"/>
      <c r="K135" s="97"/>
      <c r="L135" s="97"/>
      <c r="M135" s="95"/>
    </row>
    <row r="136" spans="1:15" ht="18.75" x14ac:dyDescent="0.3">
      <c r="D136" s="103"/>
      <c r="E136" s="103"/>
      <c r="H136" s="99"/>
      <c r="J136" s="93"/>
      <c r="O136" s="100"/>
    </row>
  </sheetData>
  <mergeCells count="137">
    <mergeCell ref="F20:F21"/>
    <mergeCell ref="K20:K21"/>
    <mergeCell ref="E20:E21"/>
    <mergeCell ref="H20:H21"/>
    <mergeCell ref="I20:I21"/>
    <mergeCell ref="J20:J21"/>
    <mergeCell ref="L20:L21"/>
    <mergeCell ref="G20:G21"/>
    <mergeCell ref="C22:C23"/>
    <mergeCell ref="M22:M23"/>
    <mergeCell ref="D23:F23"/>
    <mergeCell ref="C26:C27"/>
    <mergeCell ref="M26:M27"/>
    <mergeCell ref="D27:F27"/>
    <mergeCell ref="A10:M10"/>
    <mergeCell ref="A11:M11"/>
    <mergeCell ref="C12:C15"/>
    <mergeCell ref="D12:D15"/>
    <mergeCell ref="E12:E15"/>
    <mergeCell ref="G12:L12"/>
    <mergeCell ref="M12:M15"/>
    <mergeCell ref="G13:L13"/>
    <mergeCell ref="G14:G15"/>
    <mergeCell ref="M20:M21"/>
    <mergeCell ref="H14:L14"/>
    <mergeCell ref="C16:M16"/>
    <mergeCell ref="C17:M17"/>
    <mergeCell ref="C18:C19"/>
    <mergeCell ref="D19:F19"/>
    <mergeCell ref="C20:C21"/>
    <mergeCell ref="D20:D21"/>
    <mergeCell ref="F12:F15"/>
    <mergeCell ref="D35:F35"/>
    <mergeCell ref="C30:M30"/>
    <mergeCell ref="C31:C32"/>
    <mergeCell ref="D32:F32"/>
    <mergeCell ref="C33:C35"/>
    <mergeCell ref="M33:M35"/>
    <mergeCell ref="M36:M38"/>
    <mergeCell ref="C28:F28"/>
    <mergeCell ref="C29:M29"/>
    <mergeCell ref="C48:C56"/>
    <mergeCell ref="C44:M44"/>
    <mergeCell ref="C45:M45"/>
    <mergeCell ref="C46:C47"/>
    <mergeCell ref="M46:M47"/>
    <mergeCell ref="D47:F47"/>
    <mergeCell ref="C58:M58"/>
    <mergeCell ref="K36:K37"/>
    <mergeCell ref="L36:L37"/>
    <mergeCell ref="C43:F43"/>
    <mergeCell ref="H36:H37"/>
    <mergeCell ref="I36:I37"/>
    <mergeCell ref="J36:J37"/>
    <mergeCell ref="C63:C66"/>
    <mergeCell ref="M63:M66"/>
    <mergeCell ref="D66:F66"/>
    <mergeCell ref="I48:I55"/>
    <mergeCell ref="J48:J55"/>
    <mergeCell ref="K48:K55"/>
    <mergeCell ref="H48:H55"/>
    <mergeCell ref="D42:F42"/>
    <mergeCell ref="C36:C38"/>
    <mergeCell ref="D36:D37"/>
    <mergeCell ref="E36:E37"/>
    <mergeCell ref="F36:F37"/>
    <mergeCell ref="G36:G37"/>
    <mergeCell ref="C59:M59"/>
    <mergeCell ref="D48:D55"/>
    <mergeCell ref="E48:E55"/>
    <mergeCell ref="F48:F55"/>
    <mergeCell ref="G48:G55"/>
    <mergeCell ref="L48:L55"/>
    <mergeCell ref="D56:F56"/>
    <mergeCell ref="C57:F57"/>
    <mergeCell ref="C67:F67"/>
    <mergeCell ref="C68:M68"/>
    <mergeCell ref="C69:C70"/>
    <mergeCell ref="M69:M70"/>
    <mergeCell ref="D70:F70"/>
    <mergeCell ref="C73:C74"/>
    <mergeCell ref="M73:M74"/>
    <mergeCell ref="D75:F75"/>
    <mergeCell ref="C60:C62"/>
    <mergeCell ref="M60:M62"/>
    <mergeCell ref="D62:F62"/>
    <mergeCell ref="C76:F76"/>
    <mergeCell ref="D89:F89"/>
    <mergeCell ref="C90:F104"/>
    <mergeCell ref="G90:G104"/>
    <mergeCell ref="H90:H104"/>
    <mergeCell ref="I90:I104"/>
    <mergeCell ref="C82:C83"/>
    <mergeCell ref="D82:D83"/>
    <mergeCell ref="E82:E83"/>
    <mergeCell ref="F82:F83"/>
    <mergeCell ref="H82:H83"/>
    <mergeCell ref="C77:M77"/>
    <mergeCell ref="L82:L83"/>
    <mergeCell ref="M82:M83"/>
    <mergeCell ref="C78:M78"/>
    <mergeCell ref="C79:C81"/>
    <mergeCell ref="M79:M81"/>
    <mergeCell ref="D81:F81"/>
    <mergeCell ref="G82:G83"/>
    <mergeCell ref="I82:I83"/>
    <mergeCell ref="J82:J83"/>
    <mergeCell ref="K82:K83"/>
    <mergeCell ref="C117:M117"/>
    <mergeCell ref="C118:C120"/>
    <mergeCell ref="M118:M120"/>
    <mergeCell ref="J90:J104"/>
    <mergeCell ref="K90:K104"/>
    <mergeCell ref="L90:L104"/>
    <mergeCell ref="C85:C86"/>
    <mergeCell ref="M85:M86"/>
    <mergeCell ref="C84:F84"/>
    <mergeCell ref="D134:E134"/>
    <mergeCell ref="D136:E136"/>
    <mergeCell ref="C121:F121"/>
    <mergeCell ref="M90:M104"/>
    <mergeCell ref="C105:M105"/>
    <mergeCell ref="C106:M106"/>
    <mergeCell ref="C108:F108"/>
    <mergeCell ref="C110:C111"/>
    <mergeCell ref="M127:M128"/>
    <mergeCell ref="D130:F130"/>
    <mergeCell ref="C131:F132"/>
    <mergeCell ref="M131:M132"/>
    <mergeCell ref="M110:M111"/>
    <mergeCell ref="D111:F111"/>
    <mergeCell ref="C115:F115"/>
    <mergeCell ref="C116:F116"/>
    <mergeCell ref="C122:M122"/>
    <mergeCell ref="C123:M123"/>
    <mergeCell ref="C124:C125"/>
    <mergeCell ref="M124:M126"/>
  </mergeCells>
  <phoneticPr fontId="0" type="noConversion"/>
  <pageMargins left="0.19685039370078741" right="0.19685039370078741" top="1.1811023622047245" bottom="0.39370078740157483" header="0.19685039370078741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Зміни у 2018</vt:lpstr>
      <vt:lpstr>Лист1</vt:lpstr>
      <vt:lpstr>'Зміни у 2018'!Заголовки_для_печати</vt:lpstr>
      <vt:lpstr>'Зміни у 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2018-02-05T06:27:19Z</cp:lastPrinted>
  <dcterms:created xsi:type="dcterms:W3CDTF">2015-06-05T18:19:34Z</dcterms:created>
  <dcterms:modified xsi:type="dcterms:W3CDTF">2018-02-21T12:53:44Z</dcterms:modified>
</cp:coreProperties>
</file>